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ia\Desktop\САЙТ\ЭЛЕКТРИКА\2024\за декабрь, 4 кв\Информация о наличии за декабрь 2024\"/>
    </mc:Choice>
  </mc:AlternateContent>
  <xr:revisionPtr revIDLastSave="0" documentId="13_ncr:1_{3C1701F9-EA16-411C-B918-B2FE2E0ABE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  <sheet name="распределение" sheetId="2" r:id="rId2"/>
  </sheets>
  <definedNames>
    <definedName name="_xlnm._FilterDatabase" localSheetId="0" hidden="1">'1'!$A$5:$U$57</definedName>
    <definedName name="_xlnm._FilterDatabase" localSheetId="1" hidden="1">распределение!$A$2:$D$80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2" l="1"/>
  <c r="A72" i="2" s="1"/>
  <c r="A73" i="2" s="1"/>
  <c r="A74" i="2" s="1"/>
  <c r="A75" i="2" s="1"/>
  <c r="A76" i="2" s="1"/>
  <c r="A77" i="2" s="1"/>
  <c r="A78" i="2" s="1"/>
  <c r="G57" i="1"/>
  <c r="E18" i="1"/>
  <c r="C18" i="1"/>
  <c r="B18" i="1"/>
  <c r="E56" i="1"/>
  <c r="E57" i="1" s="1"/>
  <c r="C56" i="1"/>
  <c r="B56" i="1"/>
  <c r="C46" i="1"/>
  <c r="B46" i="1"/>
  <c r="C12" i="1"/>
  <c r="E46" i="1"/>
  <c r="E43" i="1"/>
  <c r="C43" i="1"/>
  <c r="C38" i="1"/>
  <c r="E38" i="1"/>
  <c r="E35" i="1"/>
  <c r="C35" i="1"/>
  <c r="E31" i="1"/>
  <c r="C31" i="1"/>
  <c r="E26" i="1"/>
  <c r="C26" i="1"/>
  <c r="E23" i="1"/>
  <c r="C23" i="1"/>
  <c r="E16" i="1"/>
  <c r="C8" i="1"/>
  <c r="C16" i="1"/>
  <c r="E12" i="1"/>
  <c r="E8" i="1"/>
  <c r="B12" i="1"/>
  <c r="B43" i="1"/>
  <c r="B38" i="1"/>
  <c r="C70" i="2"/>
  <c r="B35" i="1"/>
  <c r="C16" i="2"/>
  <c r="C51" i="2"/>
  <c r="C31" i="2"/>
  <c r="C57" i="1" l="1"/>
  <c r="B31" i="1"/>
  <c r="B26" i="1"/>
  <c r="B23" i="1"/>
  <c r="G8" i="1"/>
  <c r="B16" i="1"/>
  <c r="B8" i="1" l="1"/>
  <c r="B57" i="1" s="1"/>
  <c r="C10" i="2" l="1"/>
  <c r="C12" i="2" l="1"/>
  <c r="C38" i="2" l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C39" i="2" l="1"/>
  <c r="C32" i="2" l="1"/>
  <c r="C28" i="2" l="1"/>
  <c r="C27" i="2"/>
  <c r="C23" i="2" l="1"/>
  <c r="C22" i="2"/>
  <c r="C7" i="2"/>
  <c r="C6" i="2"/>
  <c r="C79" i="2" s="1"/>
</calcChain>
</file>

<file path=xl/sharedStrings.xml><?xml version="1.0" encoding="utf-8"?>
<sst xmlns="http://schemas.openxmlformats.org/spreadsheetml/2006/main" count="191" uniqueCount="158">
  <si>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</t>
  </si>
  <si>
    <t>Кол-во заявок, шт.</t>
  </si>
  <si>
    <t xml:space="preserve">Суммарная мощность,   кВт </t>
  </si>
  <si>
    <t>Перечень заключенных договоров об осуществлении технологического присоединения</t>
  </si>
  <si>
    <t xml:space="preserve">Срок выполнения мероприятий </t>
  </si>
  <si>
    <t>Кол-во аннулированных заявок</t>
  </si>
  <si>
    <t>январь</t>
  </si>
  <si>
    <t>ИТОГО</t>
  </si>
  <si>
    <t>№
п/п</t>
  </si>
  <si>
    <t>Наименование компании</t>
  </si>
  <si>
    <t>ООО «ЗТИ Сибирь»</t>
  </si>
  <si>
    <t>ЗАО «Корпорация «Глория Джинс»</t>
  </si>
  <si>
    <t>ООО «ВСК»</t>
  </si>
  <si>
    <t>ООО «Арматон»</t>
  </si>
  <si>
    <t>ООО «Арнег»</t>
  </si>
  <si>
    <t>ООО «Сибалюкс Ресурс»</t>
  </si>
  <si>
    <t>ООО «РоссПак»</t>
  </si>
  <si>
    <t xml:space="preserve"> ОАО «УК «ПЛП»</t>
  </si>
  <si>
    <t>всего:</t>
  </si>
  <si>
    <t>ООО "Сладомир Логистик Групп"</t>
  </si>
  <si>
    <t>ЗАО "Роса"</t>
  </si>
  <si>
    <t>ООО "РусАгроМаркет"</t>
  </si>
  <si>
    <t>ООО "Проект-Девелопмент"   (ООО «ПНК-Толмачево»)</t>
  </si>
  <si>
    <t>ООО "Энергорешения"   (ООО «Лиотех»)</t>
  </si>
  <si>
    <t>АО "Национальная Башенная Компания"  (ОАО "ВымпелКом")</t>
  </si>
  <si>
    <t>ООО "Сириус"</t>
  </si>
  <si>
    <t>Новосибирский филиал АО "Авантел"</t>
  </si>
  <si>
    <t xml:space="preserve">Плата за технологическое присоединение  (руб).                           (с НДС)                           </t>
  </si>
  <si>
    <t>ООО "ИЭК - НСК"</t>
  </si>
  <si>
    <t>ООО "РЦ "Новосибирск"</t>
  </si>
  <si>
    <t>ООО "Терминал 1"</t>
  </si>
  <si>
    <t>ООО "ПЛТ Толмачево"</t>
  </si>
  <si>
    <t>АО "Сбербанк Управление активами"</t>
  </si>
  <si>
    <t>ООО "Лента"</t>
  </si>
  <si>
    <t>ООО "Бест Прайс"</t>
  </si>
  <si>
    <t>ООО УК "А класс капитал"</t>
  </si>
  <si>
    <t>ООО"Т2-Мобайл"</t>
  </si>
  <si>
    <t>АО НПК "Катрен"</t>
  </si>
  <si>
    <t>ООО "Ангиолайн"</t>
  </si>
  <si>
    <t>АО "Биотехнопарк"</t>
  </si>
  <si>
    <t>ООО "Алютех-Новосибирск"</t>
  </si>
  <si>
    <t xml:space="preserve">ПАО "МТС" постоянное </t>
  </si>
  <si>
    <t>ПАО "Вымпелком"</t>
  </si>
  <si>
    <t>ООО "НТТ"</t>
  </si>
  <si>
    <t>ООО "Автоцентр-Новосибирск"</t>
  </si>
  <si>
    <t>ООО «Мон’дэлис Русь»</t>
  </si>
  <si>
    <t>ООО "СФМ Фарм" (р.п. Кольцово)</t>
  </si>
  <si>
    <t>ООО "Фармогель  (р.п. Кольцово)</t>
  </si>
  <si>
    <t>ПАО "МегаФон"</t>
  </si>
  <si>
    <t>ООО "Гамма Сервис"</t>
  </si>
  <si>
    <t>ООО "СВДМ"</t>
  </si>
  <si>
    <t>ООО "Вайлдберриз"</t>
  </si>
  <si>
    <t>ООО "ПепсиКо Холдингс"</t>
  </si>
  <si>
    <t>ООО "Альфа-Финанс"</t>
  </si>
  <si>
    <t>ООО "Подорожник"</t>
  </si>
  <si>
    <t>ООО "Дом Кольцова"</t>
  </si>
  <si>
    <t xml:space="preserve"> АО "УК "СПУТНИК Д.У.ЗПИФ" </t>
  </si>
  <si>
    <t xml:space="preserve">ООО "Кей Поинт Новосибирск" </t>
  </si>
  <si>
    <t>ООО "ТДС"</t>
  </si>
  <si>
    <t>Евшин И.С.</t>
  </si>
  <si>
    <t>ООО "Альфа"</t>
  </si>
  <si>
    <t>ООО "ТД Мирград"</t>
  </si>
  <si>
    <t>ИП Анисимов В.Г.</t>
  </si>
  <si>
    <t>Итого январь</t>
  </si>
  <si>
    <t>2024 год</t>
  </si>
  <si>
    <t>ООО  "Патриот НСК"</t>
  </si>
  <si>
    <t>Рогов М.Н.</t>
  </si>
  <si>
    <t xml:space="preserve"> г. Новосибирск ул. Декабристов 115</t>
  </si>
  <si>
    <t>ООО "Формула-Недвижимости 1"</t>
  </si>
  <si>
    <t>договор №14/24/2 от 26.02.2024</t>
  </si>
  <si>
    <t>февраль</t>
  </si>
  <si>
    <t>Итого февраль</t>
  </si>
  <si>
    <t>договор №18/24 от 06.03.2024</t>
  </si>
  <si>
    <t>договор №20/24 от 07.03.2024</t>
  </si>
  <si>
    <t>март</t>
  </si>
  <si>
    <t>Итого март</t>
  </si>
  <si>
    <t>Итого апрель</t>
  </si>
  <si>
    <t>договор №28/24/2 от 25.03.2024</t>
  </si>
  <si>
    <t>Итого май</t>
  </si>
  <si>
    <t>договор №52/24/1 от 03.06.2024</t>
  </si>
  <si>
    <t>2025 год</t>
  </si>
  <si>
    <t>договор №53/24/1 от 10.06.2024</t>
  </si>
  <si>
    <t>договор №54/24/1 от 17.06.2024</t>
  </si>
  <si>
    <t>-</t>
  </si>
  <si>
    <t>май</t>
  </si>
  <si>
    <t>договор №202-УСЛО1 от 23.05.2024</t>
  </si>
  <si>
    <t>Итого июнь</t>
  </si>
  <si>
    <t>Новиков Р.М.</t>
  </si>
  <si>
    <t>июнь</t>
  </si>
  <si>
    <t>договор №55/24/2 от 28.06.2024</t>
  </si>
  <si>
    <t>договор №60/24 от 12.07.2024</t>
  </si>
  <si>
    <t>июль</t>
  </si>
  <si>
    <t>Итого июль</t>
  </si>
  <si>
    <t>договор №63/24 от 23.07.2024</t>
  </si>
  <si>
    <t>договор №64/24от 24.07.2024</t>
  </si>
  <si>
    <t>договор №69/24 от 25.07.2024</t>
  </si>
  <si>
    <t>договор №65/24 от 25.07.2024</t>
  </si>
  <si>
    <t>2026 год</t>
  </si>
  <si>
    <t>договор №84/24 от 28.08.2024</t>
  </si>
  <si>
    <t>договор №84/24/1 от 02.09.2024</t>
  </si>
  <si>
    <t>Рожков А.Е.</t>
  </si>
  <si>
    <t>ООО "Сэлтикс Сиберия"</t>
  </si>
  <si>
    <t>ООО "Подорожник-Новосибирск"</t>
  </si>
  <si>
    <t>ООО "Свободные Технологии Инфиниринг"</t>
  </si>
  <si>
    <t>ООО "Ботаника Девелопмент"</t>
  </si>
  <si>
    <t>ООО "Промышленные технологии"</t>
  </si>
  <si>
    <t>ООО "Чайна Форклифт Сибирь"</t>
  </si>
  <si>
    <t>Итого август</t>
  </si>
  <si>
    <t>август</t>
  </si>
  <si>
    <t>Бузук С.А.</t>
  </si>
  <si>
    <t>сентябрь</t>
  </si>
  <si>
    <t>Итого сентябрь</t>
  </si>
  <si>
    <t>договор №83/24/2 от 26.08.2024</t>
  </si>
  <si>
    <t>договор №87/24/2 от 20.09.2024</t>
  </si>
  <si>
    <t>договор №97/24/2 от 21.10.2024</t>
  </si>
  <si>
    <t>2024-2025 годы</t>
  </si>
  <si>
    <t>октябрь</t>
  </si>
  <si>
    <t>Итого октябрь</t>
  </si>
  <si>
    <t>Архипова Н.В.</t>
  </si>
  <si>
    <t>ООО "Маслов"</t>
  </si>
  <si>
    <t>Мощность, кВт (выданные ТУ и поданные заявки)</t>
  </si>
  <si>
    <t>договор №105/24 от 05.11.2024</t>
  </si>
  <si>
    <t>Разрешенная мощность электросетевых объектов АО "УК "ПЛП" - 59 847 кВт., распределена следующим образом :</t>
  </si>
  <si>
    <t>2026-2029 годы</t>
  </si>
  <si>
    <t>договор №107/24/1 от 13.11.2024</t>
  </si>
  <si>
    <t>Итого ноябрь</t>
  </si>
  <si>
    <t>ноябрь</t>
  </si>
  <si>
    <t>договор №105/24/1 от 29.11.2024</t>
  </si>
  <si>
    <t>договор №118/24 от 05.12.2024</t>
  </si>
  <si>
    <t>договор №119/24 от 12.12.2024</t>
  </si>
  <si>
    <t>договор №66/24 от 25.07.2024</t>
  </si>
  <si>
    <t>договор №16/24 от 28.02.2024</t>
  </si>
  <si>
    <t>2025 годы</t>
  </si>
  <si>
    <t>до 2026 года</t>
  </si>
  <si>
    <t>договор №36/24/1 от 19.04.2024</t>
  </si>
  <si>
    <t>ООО ИЗЛК "РУС Восток"</t>
  </si>
  <si>
    <t>ООО "Бердские технологии"</t>
  </si>
  <si>
    <t>ООО "Родные стены"</t>
  </si>
  <si>
    <t>ООО "Автоцентр Новосибирск"</t>
  </si>
  <si>
    <t>ООО "Клевер трак"</t>
  </si>
  <si>
    <t>ООО "Козел Сибстрой"</t>
  </si>
  <si>
    <t>ООО "Завод упаковок"</t>
  </si>
  <si>
    <t>Итого декабрь</t>
  </si>
  <si>
    <t>декабрь</t>
  </si>
  <si>
    <t>2028 год</t>
  </si>
  <si>
    <t>2025-2026 годы</t>
  </si>
  <si>
    <t>договор №134/24/1 от 26.12.2024</t>
  </si>
  <si>
    <t>договор №134/24/4 от 26.12.2024</t>
  </si>
  <si>
    <t>договор №134/24/5 от 26.12.2024</t>
  </si>
  <si>
    <t>договор №132/24/1 от 26.12.2024</t>
  </si>
  <si>
    <t>договор №134/24/2 от 26.12.2024</t>
  </si>
  <si>
    <t>договор №134/24/6 от 26.12.2024</t>
  </si>
  <si>
    <t>договор №137/24 от 27.12.2024</t>
  </si>
  <si>
    <t>договор №  134/24/3 от 26.12.2024</t>
  </si>
  <si>
    <t>договор №51/24 от 31.05.2024</t>
  </si>
  <si>
    <t>Каршеник А.С.</t>
  </si>
  <si>
    <t>договор №138/24 от 27.12.2024</t>
  </si>
  <si>
    <t>ООО "Северный парк развития"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</si>
</sst>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#,##0.00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1" fontId="11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4" fontId="10" fillId="0" borderId="3" xfId="1" applyFont="1" applyFill="1" applyBorder="1" applyAlignment="1">
      <alignment horizontal="center" vertical="center" wrapText="1" shrinkToFit="1"/>
    </xf>
    <xf numFmtId="166" fontId="10" fillId="0" borderId="1" xfId="1" applyNumberFormat="1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right" vertical="center" wrapText="1"/>
    </xf>
    <xf numFmtId="164" fontId="10" fillId="0" borderId="1" xfId="1" applyFont="1" applyFill="1" applyBorder="1" applyAlignment="1">
      <alignment horizontal="right" vertical="center" wrapText="1"/>
    </xf>
    <xf numFmtId="2" fontId="0" fillId="0" borderId="0" xfId="0" applyNumberFormat="1" applyFont="1"/>
    <xf numFmtId="0" fontId="14" fillId="0" borderId="0" xfId="0" applyFont="1"/>
    <xf numFmtId="165" fontId="13" fillId="0" borderId="1" xfId="0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/>
    <xf numFmtId="4" fontId="5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 applyFont="1"/>
    <xf numFmtId="167" fontId="8" fillId="0" borderId="1" xfId="0" applyNumberFormat="1" applyFont="1" applyBorder="1"/>
    <xf numFmtId="4" fontId="8" fillId="0" borderId="1" xfId="0" applyNumberFormat="1" applyFont="1" applyFill="1" applyBorder="1"/>
    <xf numFmtId="164" fontId="16" fillId="0" borderId="1" xfId="1" applyFont="1" applyFill="1" applyBorder="1" applyAlignment="1">
      <alignment horizontal="right" vertical="center" wrapText="1"/>
    </xf>
    <xf numFmtId="0" fontId="0" fillId="0" borderId="0" xfId="0" applyFont="1" applyFill="1"/>
    <xf numFmtId="164" fontId="0" fillId="0" borderId="0" xfId="1" applyFont="1" applyFill="1" applyAlignment="1">
      <alignment wrapText="1"/>
    </xf>
    <xf numFmtId="166" fontId="2" fillId="0" borderId="0" xfId="1" applyNumberFormat="1" applyFont="1" applyFill="1" applyAlignment="1">
      <alignment horizontal="center" wrapText="1"/>
    </xf>
    <xf numFmtId="164" fontId="10" fillId="0" borderId="1" xfId="1" applyFont="1" applyFill="1" applyBorder="1" applyAlignment="1">
      <alignment horizontal="center" vertical="center" wrapText="1"/>
    </xf>
    <xf numFmtId="0" fontId="7" fillId="0" borderId="0" xfId="0" applyFont="1" applyFill="1"/>
    <xf numFmtId="0" fontId="17" fillId="0" borderId="0" xfId="0" applyFont="1" applyFill="1"/>
    <xf numFmtId="0" fontId="14" fillId="0" borderId="0" xfId="0" applyFont="1" applyFill="1"/>
    <xf numFmtId="166" fontId="0" fillId="0" borderId="0" xfId="0" applyNumberFormat="1" applyFont="1" applyFill="1"/>
    <xf numFmtId="164" fontId="0" fillId="0" borderId="0" xfId="1" applyFont="1" applyFill="1"/>
    <xf numFmtId="166" fontId="0" fillId="0" borderId="0" xfId="1" applyNumberFormat="1" applyFont="1" applyFill="1"/>
    <xf numFmtId="4" fontId="12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right" vertical="center" wrapText="1"/>
    </xf>
    <xf numFmtId="4" fontId="16" fillId="0" borderId="1" xfId="1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justify"/>
    </xf>
    <xf numFmtId="0" fontId="0" fillId="0" borderId="0" xfId="0" applyFont="1" applyFill="1" applyAlignment="1"/>
    <xf numFmtId="1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topLeftCell="A40" zoomScaleNormal="100" workbookViewId="0">
      <selection activeCell="D47" sqref="D47"/>
    </sheetView>
  </sheetViews>
  <sheetFormatPr defaultRowHeight="15" outlineLevelCol="1" x14ac:dyDescent="0.25"/>
  <cols>
    <col min="1" max="1" width="20" style="30" customWidth="1"/>
    <col min="2" max="2" width="10.5703125" style="30" customWidth="1"/>
    <col min="3" max="3" width="13.7109375" style="38" customWidth="1"/>
    <col min="4" max="4" width="38.85546875" style="30" customWidth="1"/>
    <col min="5" max="5" width="18.7109375" style="38" customWidth="1"/>
    <col min="6" max="6" width="35.7109375" style="38" customWidth="1"/>
    <col min="7" max="7" width="19" style="39" customWidth="1"/>
    <col min="8" max="8" width="0" style="30" hidden="1" customWidth="1" outlineLevel="1"/>
    <col min="9" max="9" width="6" style="30" hidden="1" customWidth="1" outlineLevel="1"/>
    <col min="10" max="17" width="0" style="30" hidden="1" customWidth="1" outlineLevel="1"/>
    <col min="18" max="18" width="9.140625" style="30" collapsed="1"/>
    <col min="19" max="20" width="9.140625" style="30"/>
    <col min="21" max="21" width="30.28515625" style="30" customWidth="1"/>
    <col min="22" max="16384" width="9.140625" style="30"/>
  </cols>
  <sheetData>
    <row r="1" spans="1:7" ht="40.5" customHeight="1" x14ac:dyDescent="0.25">
      <c r="A1" s="45" t="s">
        <v>0</v>
      </c>
      <c r="B1" s="45"/>
      <c r="C1" s="45"/>
      <c r="D1" s="45"/>
      <c r="E1" s="45"/>
      <c r="F1" s="46"/>
      <c r="G1" s="46"/>
    </row>
    <row r="2" spans="1:7" ht="11.25" customHeight="1" x14ac:dyDescent="0.25">
      <c r="A2" s="47"/>
      <c r="B2" s="47"/>
      <c r="C2" s="47"/>
      <c r="D2" s="47"/>
      <c r="E2" s="47"/>
      <c r="F2" s="47"/>
      <c r="G2" s="47"/>
    </row>
    <row r="3" spans="1:7" ht="15.75" x14ac:dyDescent="0.25">
      <c r="A3" s="48" t="s">
        <v>64</v>
      </c>
      <c r="B3" s="48"/>
      <c r="C3" s="48"/>
      <c r="D3" s="48"/>
      <c r="E3" s="48"/>
      <c r="F3" s="48"/>
      <c r="G3" s="48"/>
    </row>
    <row r="4" spans="1:7" ht="16.5" customHeight="1" x14ac:dyDescent="0.25">
      <c r="A4" s="49"/>
      <c r="B4" s="49"/>
      <c r="C4" s="49"/>
      <c r="D4" s="11"/>
      <c r="E4" s="31"/>
      <c r="F4" s="31"/>
      <c r="G4" s="32"/>
    </row>
    <row r="5" spans="1:7" ht="78.75" x14ac:dyDescent="0.25">
      <c r="A5" s="12"/>
      <c r="B5" s="13" t="s">
        <v>1</v>
      </c>
      <c r="C5" s="14" t="s">
        <v>2</v>
      </c>
      <c r="D5" s="12" t="s">
        <v>3</v>
      </c>
      <c r="E5" s="33" t="s">
        <v>27</v>
      </c>
      <c r="F5" s="33" t="s">
        <v>4</v>
      </c>
      <c r="G5" s="15" t="s">
        <v>5</v>
      </c>
    </row>
    <row r="6" spans="1:7" ht="34.5" customHeight="1" x14ac:dyDescent="0.25">
      <c r="A6" s="50" t="s">
        <v>6</v>
      </c>
      <c r="B6" s="22">
        <v>1</v>
      </c>
      <c r="C6" s="40">
        <v>15</v>
      </c>
      <c r="D6" s="16" t="s">
        <v>69</v>
      </c>
      <c r="E6" s="40">
        <v>66840</v>
      </c>
      <c r="F6" s="16" t="s">
        <v>64</v>
      </c>
      <c r="G6" s="16">
        <v>0</v>
      </c>
    </row>
    <row r="7" spans="1:7" ht="34.5" customHeight="1" x14ac:dyDescent="0.25">
      <c r="A7" s="51"/>
      <c r="B7" s="22">
        <v>1</v>
      </c>
      <c r="C7" s="40">
        <v>1968.6</v>
      </c>
      <c r="D7" s="29" t="s">
        <v>83</v>
      </c>
      <c r="E7" s="44" t="s">
        <v>83</v>
      </c>
      <c r="F7" s="29" t="s">
        <v>83</v>
      </c>
      <c r="G7" s="22">
        <v>1</v>
      </c>
    </row>
    <row r="8" spans="1:7" s="34" customFormat="1" ht="34.5" customHeight="1" x14ac:dyDescent="0.25">
      <c r="A8" s="12" t="s">
        <v>63</v>
      </c>
      <c r="B8" s="21">
        <f>B6+B7</f>
        <v>2</v>
      </c>
      <c r="C8" s="41">
        <f>C6+C7</f>
        <v>1983.6</v>
      </c>
      <c r="D8" s="16"/>
      <c r="E8" s="41">
        <f>E6</f>
        <v>66840</v>
      </c>
      <c r="F8" s="16"/>
      <c r="G8" s="21">
        <f>G7</f>
        <v>1</v>
      </c>
    </row>
    <row r="9" spans="1:7" s="34" customFormat="1" ht="34.5" customHeight="1" x14ac:dyDescent="0.25">
      <c r="A9" s="50" t="s">
        <v>70</v>
      </c>
      <c r="B9" s="22">
        <v>1</v>
      </c>
      <c r="C9" s="40">
        <v>250</v>
      </c>
      <c r="D9" s="16" t="s">
        <v>72</v>
      </c>
      <c r="E9" s="40">
        <v>788141.47</v>
      </c>
      <c r="F9" s="16" t="s">
        <v>64</v>
      </c>
      <c r="G9" s="16">
        <v>0</v>
      </c>
    </row>
    <row r="10" spans="1:7" s="34" customFormat="1" ht="34.5" customHeight="1" x14ac:dyDescent="0.25">
      <c r="A10" s="52"/>
      <c r="B10" s="22">
        <v>1</v>
      </c>
      <c r="C10" s="40">
        <v>194</v>
      </c>
      <c r="D10" s="16" t="s">
        <v>73</v>
      </c>
      <c r="E10" s="40">
        <v>128754</v>
      </c>
      <c r="F10" s="16" t="s">
        <v>64</v>
      </c>
      <c r="G10" s="16">
        <v>0</v>
      </c>
    </row>
    <row r="11" spans="1:7" s="34" customFormat="1" ht="34.5" customHeight="1" x14ac:dyDescent="0.25">
      <c r="A11" s="51"/>
      <c r="B11" s="22">
        <v>1</v>
      </c>
      <c r="C11" s="40">
        <v>194</v>
      </c>
      <c r="D11" s="16" t="s">
        <v>131</v>
      </c>
      <c r="E11" s="40">
        <v>128754</v>
      </c>
      <c r="F11" s="16" t="s">
        <v>64</v>
      </c>
      <c r="G11" s="16"/>
    </row>
    <row r="12" spans="1:7" s="34" customFormat="1" ht="34.5" customHeight="1" x14ac:dyDescent="0.25">
      <c r="A12" s="12" t="s">
        <v>71</v>
      </c>
      <c r="B12" s="21">
        <f>SUM(B9:B11)</f>
        <v>3</v>
      </c>
      <c r="C12" s="41">
        <f>SUM(C9:C11)</f>
        <v>638</v>
      </c>
      <c r="D12" s="16"/>
      <c r="E12" s="41">
        <f>SUM(E9:E11)</f>
        <v>1045649.47</v>
      </c>
      <c r="F12" s="16"/>
      <c r="G12" s="17"/>
    </row>
    <row r="13" spans="1:7" s="34" customFormat="1" ht="34.5" customHeight="1" x14ac:dyDescent="0.25">
      <c r="A13" s="50" t="s">
        <v>74</v>
      </c>
      <c r="B13" s="22">
        <v>1</v>
      </c>
      <c r="C13" s="40">
        <v>150</v>
      </c>
      <c r="D13" s="16" t="s">
        <v>134</v>
      </c>
      <c r="E13" s="40">
        <v>1119049.1299999999</v>
      </c>
      <c r="F13" s="16" t="s">
        <v>80</v>
      </c>
      <c r="G13" s="16">
        <v>0</v>
      </c>
    </row>
    <row r="14" spans="1:7" s="34" customFormat="1" ht="34.5" customHeight="1" x14ac:dyDescent="0.25">
      <c r="A14" s="52"/>
      <c r="B14" s="22">
        <v>1</v>
      </c>
      <c r="C14" s="40">
        <v>218.12</v>
      </c>
      <c r="D14" s="16" t="s">
        <v>90</v>
      </c>
      <c r="E14" s="40">
        <v>2218924.5499999998</v>
      </c>
      <c r="F14" s="16" t="s">
        <v>64</v>
      </c>
      <c r="G14" s="16">
        <v>0</v>
      </c>
    </row>
    <row r="15" spans="1:7" s="34" customFormat="1" ht="34.5" customHeight="1" x14ac:dyDescent="0.25">
      <c r="A15" s="51"/>
      <c r="B15" s="22">
        <v>1</v>
      </c>
      <c r="C15" s="40">
        <v>15</v>
      </c>
      <c r="D15" s="16" t="s">
        <v>77</v>
      </c>
      <c r="E15" s="40">
        <v>66840</v>
      </c>
      <c r="F15" s="16" t="s">
        <v>64</v>
      </c>
      <c r="G15" s="16">
        <v>0</v>
      </c>
    </row>
    <row r="16" spans="1:7" s="34" customFormat="1" ht="34.5" customHeight="1" x14ac:dyDescent="0.25">
      <c r="A16" s="12" t="s">
        <v>75</v>
      </c>
      <c r="B16" s="21">
        <f>SUM(B13:B15)</f>
        <v>3</v>
      </c>
      <c r="C16" s="41">
        <f>SUM(C13:C15)</f>
        <v>383.12</v>
      </c>
      <c r="D16" s="16"/>
      <c r="E16" s="41">
        <f>SUM(E13:E15)</f>
        <v>3404813.6799999997</v>
      </c>
      <c r="F16" s="16"/>
      <c r="G16" s="17"/>
    </row>
    <row r="17" spans="1:18" s="34" customFormat="1" ht="34.5" customHeight="1" x14ac:dyDescent="0.25">
      <c r="A17" s="42"/>
      <c r="B17" s="22">
        <v>1</v>
      </c>
      <c r="C17" s="40">
        <v>15</v>
      </c>
      <c r="D17" s="16" t="s">
        <v>154</v>
      </c>
      <c r="E17" s="40">
        <v>47029.2</v>
      </c>
      <c r="F17" s="16" t="s">
        <v>64</v>
      </c>
      <c r="G17" s="16"/>
    </row>
    <row r="18" spans="1:18" s="34" customFormat="1" ht="34.5" customHeight="1" x14ac:dyDescent="0.25">
      <c r="A18" s="12" t="s">
        <v>76</v>
      </c>
      <c r="B18" s="43">
        <f>B17</f>
        <v>1</v>
      </c>
      <c r="C18" s="43">
        <f>C17</f>
        <v>15</v>
      </c>
      <c r="D18" s="16"/>
      <c r="E18" s="41">
        <f>E17</f>
        <v>47029.2</v>
      </c>
      <c r="F18" s="16"/>
      <c r="G18" s="17"/>
    </row>
    <row r="19" spans="1:18" s="34" customFormat="1" ht="34.5" customHeight="1" x14ac:dyDescent="0.25">
      <c r="A19" s="50" t="s">
        <v>84</v>
      </c>
      <c r="B19" s="22">
        <v>1</v>
      </c>
      <c r="C19" s="40">
        <v>149.9</v>
      </c>
      <c r="D19" s="16" t="s">
        <v>79</v>
      </c>
      <c r="E19" s="40">
        <v>87781.38</v>
      </c>
      <c r="F19" s="16" t="s">
        <v>80</v>
      </c>
      <c r="G19" s="16">
        <v>0</v>
      </c>
    </row>
    <row r="20" spans="1:18" s="34" customFormat="1" ht="34.5" customHeight="1" x14ac:dyDescent="0.25">
      <c r="A20" s="52"/>
      <c r="B20" s="22">
        <v>1</v>
      </c>
      <c r="C20" s="40">
        <v>300</v>
      </c>
      <c r="D20" s="16" t="s">
        <v>81</v>
      </c>
      <c r="E20" s="40">
        <v>386022</v>
      </c>
      <c r="F20" s="16" t="s">
        <v>64</v>
      </c>
      <c r="G20" s="16">
        <v>0</v>
      </c>
    </row>
    <row r="21" spans="1:18" s="34" customFormat="1" ht="34.5" customHeight="1" x14ac:dyDescent="0.25">
      <c r="A21" s="52"/>
      <c r="B21" s="22">
        <v>1</v>
      </c>
      <c r="C21" s="40">
        <v>500</v>
      </c>
      <c r="D21" s="16" t="s">
        <v>82</v>
      </c>
      <c r="E21" s="40">
        <v>3289714.6</v>
      </c>
      <c r="F21" s="16" t="s">
        <v>64</v>
      </c>
      <c r="G21" s="16">
        <v>0</v>
      </c>
    </row>
    <row r="22" spans="1:18" s="34" customFormat="1" ht="34.5" customHeight="1" x14ac:dyDescent="0.25">
      <c r="A22" s="51"/>
      <c r="B22" s="22">
        <v>1</v>
      </c>
      <c r="C22" s="40">
        <v>50</v>
      </c>
      <c r="D22" s="16" t="s">
        <v>85</v>
      </c>
      <c r="E22" s="40">
        <v>128754</v>
      </c>
      <c r="F22" s="16" t="s">
        <v>64</v>
      </c>
      <c r="G22" s="16"/>
    </row>
    <row r="23" spans="1:18" s="34" customFormat="1" ht="34.5" customHeight="1" x14ac:dyDescent="0.25">
      <c r="A23" s="12" t="s">
        <v>78</v>
      </c>
      <c r="B23" s="21">
        <f>SUM(B19:B22)</f>
        <v>4</v>
      </c>
      <c r="C23" s="41">
        <f>SUM(C19:C22)</f>
        <v>999.9</v>
      </c>
      <c r="D23" s="16"/>
      <c r="E23" s="41">
        <f>SUM(E19:E22)</f>
        <v>3892271.98</v>
      </c>
      <c r="F23" s="16"/>
      <c r="G23" s="17"/>
    </row>
    <row r="24" spans="1:18" s="34" customFormat="1" ht="34.5" customHeight="1" x14ac:dyDescent="0.25">
      <c r="A24" s="50" t="s">
        <v>88</v>
      </c>
      <c r="B24" s="22">
        <v>1</v>
      </c>
      <c r="C24" s="40">
        <v>15</v>
      </c>
      <c r="D24" s="16" t="s">
        <v>89</v>
      </c>
      <c r="E24" s="40">
        <v>66840</v>
      </c>
      <c r="F24" s="16" t="s">
        <v>64</v>
      </c>
      <c r="G24" s="17"/>
    </row>
    <row r="25" spans="1:18" s="34" customFormat="1" ht="34.5" customHeight="1" x14ac:dyDescent="0.25">
      <c r="A25" s="51"/>
      <c r="B25" s="22">
        <v>1</v>
      </c>
      <c r="C25" s="40">
        <v>750</v>
      </c>
      <c r="D25" s="16" t="s">
        <v>94</v>
      </c>
      <c r="E25" s="40">
        <v>13358483.779999999</v>
      </c>
      <c r="F25" s="16" t="s">
        <v>80</v>
      </c>
      <c r="G25" s="17"/>
    </row>
    <row r="26" spans="1:18" s="34" customFormat="1" ht="34.5" customHeight="1" x14ac:dyDescent="0.25">
      <c r="A26" s="12" t="s">
        <v>86</v>
      </c>
      <c r="B26" s="21">
        <f>B24+B25</f>
        <v>2</v>
      </c>
      <c r="C26" s="41">
        <f>C24+C25</f>
        <v>765</v>
      </c>
      <c r="D26" s="16"/>
      <c r="E26" s="41">
        <f>E24+E25</f>
        <v>13425323.779999999</v>
      </c>
      <c r="F26" s="16"/>
      <c r="G26" s="17"/>
    </row>
    <row r="27" spans="1:18" s="34" customFormat="1" ht="34.5" customHeight="1" x14ac:dyDescent="0.25">
      <c r="A27" s="50" t="s">
        <v>91</v>
      </c>
      <c r="B27" s="22">
        <v>1</v>
      </c>
      <c r="C27" s="40">
        <v>446.21</v>
      </c>
      <c r="D27" s="16" t="s">
        <v>93</v>
      </c>
      <c r="E27" s="40">
        <v>8651677.3000000007</v>
      </c>
      <c r="F27" s="16" t="s">
        <v>64</v>
      </c>
      <c r="G27" s="17"/>
    </row>
    <row r="28" spans="1:18" s="34" customFormat="1" ht="34.5" customHeight="1" x14ac:dyDescent="0.25">
      <c r="A28" s="54"/>
      <c r="B28" s="22">
        <v>1</v>
      </c>
      <c r="C28" s="40">
        <v>4400</v>
      </c>
      <c r="D28" s="16" t="s">
        <v>130</v>
      </c>
      <c r="E28" s="40">
        <v>20509696.93</v>
      </c>
      <c r="F28" s="16" t="s">
        <v>64</v>
      </c>
      <c r="G28" s="17"/>
      <c r="R28" s="35"/>
    </row>
    <row r="29" spans="1:18" s="34" customFormat="1" ht="34.5" customHeight="1" x14ac:dyDescent="0.25">
      <c r="A29" s="54"/>
      <c r="B29" s="22">
        <v>1</v>
      </c>
      <c r="C29" s="40">
        <v>1200</v>
      </c>
      <c r="D29" s="16" t="s">
        <v>95</v>
      </c>
      <c r="E29" s="40">
        <v>11817338.609999999</v>
      </c>
      <c r="F29" s="16" t="s">
        <v>80</v>
      </c>
      <c r="G29" s="17"/>
    </row>
    <row r="30" spans="1:18" s="34" customFormat="1" ht="34.5" customHeight="1" x14ac:dyDescent="0.25">
      <c r="A30" s="55"/>
      <c r="B30" s="22">
        <v>1</v>
      </c>
      <c r="C30" s="40">
        <v>1993.85</v>
      </c>
      <c r="D30" s="16" t="s">
        <v>96</v>
      </c>
      <c r="E30" s="40">
        <v>12238960.199999999</v>
      </c>
      <c r="F30" s="16" t="s">
        <v>97</v>
      </c>
      <c r="G30" s="17"/>
    </row>
    <row r="31" spans="1:18" s="34" customFormat="1" ht="34.5" customHeight="1" x14ac:dyDescent="0.25">
      <c r="A31" s="12" t="s">
        <v>92</v>
      </c>
      <c r="B31" s="21">
        <f>SUM(B27:B30)</f>
        <v>4</v>
      </c>
      <c r="C31" s="41">
        <f>SUM(C27:C30)</f>
        <v>8040.0599999999995</v>
      </c>
      <c r="D31" s="16"/>
      <c r="E31" s="41">
        <f>SUM(E27:E30)</f>
        <v>53217673.040000007</v>
      </c>
      <c r="F31" s="16"/>
      <c r="G31" s="17"/>
    </row>
    <row r="32" spans="1:18" s="34" customFormat="1" ht="34.5" customHeight="1" x14ac:dyDescent="0.25">
      <c r="A32" s="50" t="s">
        <v>108</v>
      </c>
      <c r="B32" s="22">
        <v>1</v>
      </c>
      <c r="C32" s="40">
        <v>376.3</v>
      </c>
      <c r="D32" s="16" t="s">
        <v>98</v>
      </c>
      <c r="E32" s="40">
        <v>5320360.17</v>
      </c>
      <c r="F32" s="29" t="s">
        <v>97</v>
      </c>
      <c r="G32" s="17"/>
    </row>
    <row r="33" spans="1:7" s="34" customFormat="1" ht="34.5" customHeight="1" x14ac:dyDescent="0.25">
      <c r="A33" s="52"/>
      <c r="B33" s="22">
        <v>1</v>
      </c>
      <c r="C33" s="40">
        <v>15</v>
      </c>
      <c r="D33" s="16" t="s">
        <v>99</v>
      </c>
      <c r="E33" s="40">
        <v>83550</v>
      </c>
      <c r="F33" s="16" t="s">
        <v>64</v>
      </c>
      <c r="G33" s="17"/>
    </row>
    <row r="34" spans="1:7" s="34" customFormat="1" ht="34.5" customHeight="1" x14ac:dyDescent="0.25">
      <c r="A34" s="51"/>
      <c r="B34" s="22">
        <v>1</v>
      </c>
      <c r="C34" s="40">
        <v>15</v>
      </c>
      <c r="D34" s="16" t="s">
        <v>112</v>
      </c>
      <c r="E34" s="40">
        <v>83550</v>
      </c>
      <c r="F34" s="16" t="s">
        <v>64</v>
      </c>
      <c r="G34" s="17"/>
    </row>
    <row r="35" spans="1:7" s="34" customFormat="1" ht="34.5" customHeight="1" x14ac:dyDescent="0.25">
      <c r="A35" s="12" t="s">
        <v>107</v>
      </c>
      <c r="B35" s="21">
        <f>SUM(B32:B34)</f>
        <v>3</v>
      </c>
      <c r="C35" s="41">
        <f>SUM(C32:C34)</f>
        <v>406.3</v>
      </c>
      <c r="D35" s="16"/>
      <c r="E35" s="41">
        <f>SUM(E32:E34)</f>
        <v>5487460.1699999999</v>
      </c>
      <c r="F35" s="16"/>
      <c r="G35" s="17"/>
    </row>
    <row r="36" spans="1:7" s="34" customFormat="1" ht="34.5" customHeight="1" x14ac:dyDescent="0.25">
      <c r="A36" s="53" t="s">
        <v>110</v>
      </c>
      <c r="B36" s="22">
        <v>1</v>
      </c>
      <c r="C36" s="40">
        <v>206</v>
      </c>
      <c r="D36" s="16" t="s">
        <v>113</v>
      </c>
      <c r="E36" s="40">
        <v>128754</v>
      </c>
      <c r="F36" s="16" t="s">
        <v>64</v>
      </c>
      <c r="G36" s="17"/>
    </row>
    <row r="37" spans="1:7" s="34" customFormat="1" ht="34.5" customHeight="1" x14ac:dyDescent="0.25">
      <c r="A37" s="55"/>
      <c r="B37" s="22">
        <v>1</v>
      </c>
      <c r="C37" s="40">
        <v>3450</v>
      </c>
      <c r="D37" s="16" t="s">
        <v>114</v>
      </c>
      <c r="E37" s="40">
        <v>585898.27</v>
      </c>
      <c r="F37" s="16" t="s">
        <v>115</v>
      </c>
      <c r="G37" s="17"/>
    </row>
    <row r="38" spans="1:7" s="34" customFormat="1" ht="34.5" customHeight="1" x14ac:dyDescent="0.25">
      <c r="A38" s="12" t="s">
        <v>111</v>
      </c>
      <c r="B38" s="21">
        <f>SUM(B36:B37)</f>
        <v>2</v>
      </c>
      <c r="C38" s="41">
        <f>SUM(C36:C37)</f>
        <v>3656</v>
      </c>
      <c r="D38" s="16"/>
      <c r="E38" s="41">
        <f>SUM(E36:E37)</f>
        <v>714652.27</v>
      </c>
      <c r="F38" s="16"/>
      <c r="G38" s="17"/>
    </row>
    <row r="39" spans="1:7" s="34" customFormat="1" ht="34.5" customHeight="1" x14ac:dyDescent="0.25">
      <c r="A39" s="53" t="s">
        <v>116</v>
      </c>
      <c r="B39" s="22">
        <v>1</v>
      </c>
      <c r="C39" s="40">
        <v>15</v>
      </c>
      <c r="D39" s="16" t="s">
        <v>114</v>
      </c>
      <c r="E39" s="40">
        <v>74942.399999999994</v>
      </c>
      <c r="F39" s="16" t="s">
        <v>64</v>
      </c>
      <c r="G39" s="17"/>
    </row>
    <row r="40" spans="1:7" s="34" customFormat="1" ht="34.5" customHeight="1" x14ac:dyDescent="0.25">
      <c r="A40" s="54"/>
      <c r="B40" s="22">
        <v>1</v>
      </c>
      <c r="C40" s="40">
        <v>3550</v>
      </c>
      <c r="D40" s="16" t="s">
        <v>127</v>
      </c>
      <c r="E40" s="40">
        <v>585898.27</v>
      </c>
      <c r="F40" s="16" t="s">
        <v>132</v>
      </c>
      <c r="G40" s="17"/>
    </row>
    <row r="41" spans="1:7" s="34" customFormat="1" ht="34.5" customHeight="1" x14ac:dyDescent="0.25">
      <c r="A41" s="54"/>
      <c r="B41" s="22">
        <v>1</v>
      </c>
      <c r="C41" s="40">
        <v>180</v>
      </c>
      <c r="D41" s="16" t="s">
        <v>124</v>
      </c>
      <c r="E41" s="40">
        <v>165652.79999999999</v>
      </c>
      <c r="F41" s="16" t="s">
        <v>123</v>
      </c>
      <c r="G41" s="17"/>
    </row>
    <row r="42" spans="1:7" s="34" customFormat="1" ht="34.5" customHeight="1" x14ac:dyDescent="0.25">
      <c r="A42" s="54"/>
      <c r="B42" s="22">
        <v>1</v>
      </c>
      <c r="C42" s="40">
        <v>50</v>
      </c>
      <c r="D42" s="16" t="s">
        <v>121</v>
      </c>
      <c r="E42" s="40">
        <v>128754</v>
      </c>
      <c r="F42" s="16" t="s">
        <v>64</v>
      </c>
      <c r="G42" s="17"/>
    </row>
    <row r="43" spans="1:7" s="34" customFormat="1" ht="34.5" customHeight="1" x14ac:dyDescent="0.25">
      <c r="A43" s="12" t="s">
        <v>117</v>
      </c>
      <c r="B43" s="21">
        <f>SUM(B39:B42)</f>
        <v>4</v>
      </c>
      <c r="C43" s="41">
        <f>SUM(C39:C42)</f>
        <v>3795</v>
      </c>
      <c r="D43" s="16"/>
      <c r="E43" s="41">
        <f>SUM(E39:E42)</f>
        <v>955247.47</v>
      </c>
      <c r="F43" s="16"/>
      <c r="G43" s="17"/>
    </row>
    <row r="44" spans="1:7" s="34" customFormat="1" ht="34.5" customHeight="1" x14ac:dyDescent="0.25">
      <c r="A44" s="53" t="s">
        <v>126</v>
      </c>
      <c r="B44" s="22">
        <v>1</v>
      </c>
      <c r="C44" s="40">
        <v>52.9</v>
      </c>
      <c r="D44" s="16" t="s">
        <v>128</v>
      </c>
      <c r="E44" s="40">
        <v>128754</v>
      </c>
      <c r="F44" s="16" t="s">
        <v>133</v>
      </c>
      <c r="G44" s="17"/>
    </row>
    <row r="45" spans="1:7" s="34" customFormat="1" ht="34.5" customHeight="1" x14ac:dyDescent="0.25">
      <c r="A45" s="55"/>
      <c r="B45" s="22">
        <v>1</v>
      </c>
      <c r="C45" s="40">
        <v>49.5</v>
      </c>
      <c r="D45" s="16" t="s">
        <v>129</v>
      </c>
      <c r="E45" s="40">
        <v>128754</v>
      </c>
      <c r="F45" s="16" t="s">
        <v>80</v>
      </c>
      <c r="G45" s="17"/>
    </row>
    <row r="46" spans="1:7" s="34" customFormat="1" ht="34.5" customHeight="1" x14ac:dyDescent="0.25">
      <c r="A46" s="12" t="s">
        <v>125</v>
      </c>
      <c r="B46" s="21">
        <f>SUM(B44:B45)</f>
        <v>2</v>
      </c>
      <c r="C46" s="41">
        <f>SUM(C44:C45)</f>
        <v>102.4</v>
      </c>
      <c r="D46" s="16"/>
      <c r="E46" s="41">
        <f>SUM(E44:E45)</f>
        <v>257508</v>
      </c>
      <c r="F46" s="16"/>
      <c r="G46" s="17"/>
    </row>
    <row r="47" spans="1:7" s="34" customFormat="1" ht="34.5" customHeight="1" x14ac:dyDescent="0.25">
      <c r="A47" s="53" t="s">
        <v>143</v>
      </c>
      <c r="B47" s="22">
        <v>1</v>
      </c>
      <c r="C47" s="40">
        <v>100</v>
      </c>
      <c r="D47" s="29" t="s">
        <v>153</v>
      </c>
      <c r="E47" s="40">
        <v>0</v>
      </c>
      <c r="F47" s="16" t="s">
        <v>144</v>
      </c>
      <c r="G47" s="21">
        <v>1</v>
      </c>
    </row>
    <row r="48" spans="1:7" s="34" customFormat="1" ht="34.5" customHeight="1" x14ac:dyDescent="0.25">
      <c r="A48" s="54"/>
      <c r="B48" s="22">
        <v>1</v>
      </c>
      <c r="C48" s="40">
        <v>500</v>
      </c>
      <c r="D48" s="16" t="s">
        <v>147</v>
      </c>
      <c r="E48" s="40">
        <v>128754</v>
      </c>
      <c r="F48" s="16" t="s">
        <v>97</v>
      </c>
      <c r="G48" s="17"/>
    </row>
    <row r="49" spans="1:7" s="34" customFormat="1" ht="34.5" customHeight="1" x14ac:dyDescent="0.25">
      <c r="A49" s="54"/>
      <c r="B49" s="22">
        <v>1</v>
      </c>
      <c r="C49" s="40">
        <v>1350</v>
      </c>
      <c r="D49" s="16" t="s">
        <v>146</v>
      </c>
      <c r="E49" s="40">
        <v>296955.59999999998</v>
      </c>
      <c r="F49" s="16" t="s">
        <v>97</v>
      </c>
      <c r="G49" s="17"/>
    </row>
    <row r="50" spans="1:7" s="34" customFormat="1" ht="34.5" customHeight="1" x14ac:dyDescent="0.25">
      <c r="A50" s="54"/>
      <c r="B50" s="22">
        <v>1</v>
      </c>
      <c r="C50" s="40">
        <v>150</v>
      </c>
      <c r="D50" s="16" t="s">
        <v>148</v>
      </c>
      <c r="E50" s="40">
        <v>83928</v>
      </c>
      <c r="F50" s="16" t="s">
        <v>145</v>
      </c>
      <c r="G50" s="17"/>
    </row>
    <row r="51" spans="1:7" s="34" customFormat="1" ht="34.5" customHeight="1" x14ac:dyDescent="0.25">
      <c r="A51" s="54"/>
      <c r="B51" s="22">
        <v>1</v>
      </c>
      <c r="C51" s="40">
        <v>100</v>
      </c>
      <c r="D51" s="16" t="s">
        <v>152</v>
      </c>
      <c r="E51" s="40">
        <v>83928</v>
      </c>
      <c r="F51" s="16" t="s">
        <v>80</v>
      </c>
      <c r="G51" s="17"/>
    </row>
    <row r="52" spans="1:7" s="34" customFormat="1" ht="34.5" customHeight="1" x14ac:dyDescent="0.25">
      <c r="A52" s="54"/>
      <c r="B52" s="22">
        <v>1</v>
      </c>
      <c r="C52" s="40">
        <v>500</v>
      </c>
      <c r="D52" s="16" t="s">
        <v>149</v>
      </c>
      <c r="E52" s="40">
        <v>3016427.94</v>
      </c>
      <c r="F52" s="16" t="s">
        <v>80</v>
      </c>
      <c r="G52" s="17"/>
    </row>
    <row r="53" spans="1:7" s="34" customFormat="1" ht="34.5" customHeight="1" x14ac:dyDescent="0.25">
      <c r="A53" s="54"/>
      <c r="B53" s="22">
        <v>1</v>
      </c>
      <c r="C53" s="40">
        <v>500</v>
      </c>
      <c r="D53" s="16" t="s">
        <v>151</v>
      </c>
      <c r="E53" s="40">
        <v>128754</v>
      </c>
      <c r="F53" s="16" t="s">
        <v>97</v>
      </c>
      <c r="G53" s="17"/>
    </row>
    <row r="54" spans="1:7" s="34" customFormat="1" ht="34.5" customHeight="1" x14ac:dyDescent="0.25">
      <c r="A54" s="54"/>
      <c r="B54" s="22">
        <v>1</v>
      </c>
      <c r="C54" s="40">
        <v>650</v>
      </c>
      <c r="D54" s="16" t="s">
        <v>150</v>
      </c>
      <c r="E54" s="40">
        <v>165652.79999999999</v>
      </c>
      <c r="F54" s="16" t="s">
        <v>80</v>
      </c>
      <c r="G54" s="17"/>
    </row>
    <row r="55" spans="1:7" s="34" customFormat="1" ht="34.5" customHeight="1" x14ac:dyDescent="0.25">
      <c r="A55" s="55"/>
      <c r="B55" s="22">
        <v>1</v>
      </c>
      <c r="C55" s="40">
        <v>16000</v>
      </c>
      <c r="D55" s="16" t="s">
        <v>156</v>
      </c>
      <c r="E55" s="40">
        <v>680188.8</v>
      </c>
      <c r="F55" s="16" t="s">
        <v>97</v>
      </c>
      <c r="G55" s="17"/>
    </row>
    <row r="56" spans="1:7" s="34" customFormat="1" ht="34.5" customHeight="1" x14ac:dyDescent="0.25">
      <c r="A56" s="12" t="s">
        <v>142</v>
      </c>
      <c r="B56" s="21">
        <f>SUM(B47:B55)</f>
        <v>9</v>
      </c>
      <c r="C56" s="41">
        <f>SUM(C47:C55)</f>
        <v>19850</v>
      </c>
      <c r="D56" s="21"/>
      <c r="E56" s="41">
        <f>SUM(E47:E55)</f>
        <v>4584589.1399999997</v>
      </c>
      <c r="F56" s="16"/>
      <c r="G56" s="17"/>
    </row>
    <row r="57" spans="1:7" s="36" customFormat="1" ht="32.25" customHeight="1" x14ac:dyDescent="0.25">
      <c r="A57" s="20" t="s">
        <v>7</v>
      </c>
      <c r="B57" s="21">
        <f>B8+B12+B16+B18+B23+B26+B31+B35+B38+B43+B46+B56</f>
        <v>39</v>
      </c>
      <c r="C57" s="41">
        <f>C8+C12+C16+C18+C23+C26+C31+C35+C38+C43+C46+C56</f>
        <v>40634.380000000005</v>
      </c>
      <c r="D57" s="21"/>
      <c r="E57" s="41">
        <f>E8+E12+E16+E18+E23+E26+E31+E35+E38+E43+E46+E56</f>
        <v>87099058.200000003</v>
      </c>
      <c r="F57" s="22"/>
      <c r="G57" s="21">
        <f>G7+G47</f>
        <v>2</v>
      </c>
    </row>
    <row r="59" spans="1:7" x14ac:dyDescent="0.25">
      <c r="B59" s="37"/>
    </row>
  </sheetData>
  <autoFilter ref="A5:U57" xr:uid="{00000000-0001-0000-0000-000000000000}"/>
  <mergeCells count="15">
    <mergeCell ref="A9:A11"/>
    <mergeCell ref="A47:A55"/>
    <mergeCell ref="A44:A45"/>
    <mergeCell ref="A13:A15"/>
    <mergeCell ref="A32:A34"/>
    <mergeCell ref="A36:A37"/>
    <mergeCell ref="A27:A30"/>
    <mergeCell ref="A24:A25"/>
    <mergeCell ref="A19:A22"/>
    <mergeCell ref="A39:A42"/>
    <mergeCell ref="A1:G1"/>
    <mergeCell ref="A2:G2"/>
    <mergeCell ref="A3:G3"/>
    <mergeCell ref="A4:C4"/>
    <mergeCell ref="A6:A7"/>
  </mergeCells>
  <phoneticPr fontId="15" type="noConversion"/>
  <pageMargins left="0.78740157480314965" right="0.19685039370078741" top="0.39370078740157483" bottom="0.39370078740157483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1"/>
  <sheetViews>
    <sheetView topLeftCell="A58" zoomScaleNormal="100" workbookViewId="0">
      <selection activeCell="A70" sqref="A70:A78"/>
    </sheetView>
  </sheetViews>
  <sheetFormatPr defaultRowHeight="15" x14ac:dyDescent="0.25"/>
  <cols>
    <col min="1" max="1" width="10.42578125" style="1" customWidth="1"/>
    <col min="2" max="2" width="47.7109375" style="1" customWidth="1"/>
    <col min="3" max="3" width="46.28515625" style="1" customWidth="1"/>
    <col min="4" max="4" width="22.28515625" style="1" customWidth="1"/>
    <col min="5" max="16384" width="9.140625" style="1"/>
  </cols>
  <sheetData>
    <row r="1" spans="1:3" ht="73.5" customHeight="1" x14ac:dyDescent="0.25">
      <c r="A1" s="56" t="s">
        <v>122</v>
      </c>
      <c r="B1" s="56"/>
      <c r="C1" s="56"/>
    </row>
    <row r="2" spans="1:3" ht="74.25" customHeight="1" x14ac:dyDescent="0.3">
      <c r="A2" s="2" t="s">
        <v>8</v>
      </c>
      <c r="B2" s="3" t="s">
        <v>9</v>
      </c>
      <c r="C2" s="2" t="s">
        <v>120</v>
      </c>
    </row>
    <row r="3" spans="1:3" ht="15" customHeight="1" x14ac:dyDescent="0.25">
      <c r="A3" s="4">
        <v>1</v>
      </c>
      <c r="B3" s="4">
        <v>2</v>
      </c>
      <c r="C3" s="4">
        <v>3</v>
      </c>
    </row>
    <row r="4" spans="1:3" ht="24" customHeight="1" x14ac:dyDescent="0.3">
      <c r="A4" s="9">
        <v>1</v>
      </c>
      <c r="B4" s="10" t="s">
        <v>10</v>
      </c>
      <c r="C4" s="23">
        <v>2166</v>
      </c>
    </row>
    <row r="5" spans="1:3" ht="17.25" x14ac:dyDescent="0.3">
      <c r="A5" s="9">
        <f>A4+1</f>
        <v>2</v>
      </c>
      <c r="B5" s="10" t="s">
        <v>23</v>
      </c>
      <c r="C5" s="23">
        <v>500</v>
      </c>
    </row>
    <row r="6" spans="1:3" ht="17.25" x14ac:dyDescent="0.3">
      <c r="A6" s="9">
        <f t="shared" ref="A6:A69" si="0">A5+1</f>
        <v>3</v>
      </c>
      <c r="B6" s="10" t="s">
        <v>35</v>
      </c>
      <c r="C6" s="23">
        <f>2862.9</f>
        <v>2862.9</v>
      </c>
    </row>
    <row r="7" spans="1:3" ht="17.25" x14ac:dyDescent="0.3">
      <c r="A7" s="9">
        <f t="shared" si="0"/>
        <v>4</v>
      </c>
      <c r="B7" s="10" t="s">
        <v>32</v>
      </c>
      <c r="C7" s="23">
        <f>540+740</f>
        <v>1280</v>
      </c>
    </row>
    <row r="8" spans="1:3" ht="17.25" x14ac:dyDescent="0.3">
      <c r="A8" s="9">
        <f t="shared" si="0"/>
        <v>5</v>
      </c>
      <c r="B8" s="10" t="s">
        <v>33</v>
      </c>
      <c r="C8" s="23">
        <v>1007.1</v>
      </c>
    </row>
    <row r="9" spans="1:3" ht="17.25" x14ac:dyDescent="0.3">
      <c r="A9" s="9">
        <f t="shared" si="0"/>
        <v>6</v>
      </c>
      <c r="B9" s="10" t="s">
        <v>34</v>
      </c>
      <c r="C9" s="23">
        <v>300</v>
      </c>
    </row>
    <row r="10" spans="1:3" ht="33" customHeight="1" x14ac:dyDescent="0.3">
      <c r="A10" s="9">
        <f t="shared" si="0"/>
        <v>7</v>
      </c>
      <c r="B10" s="7" t="s">
        <v>22</v>
      </c>
      <c r="C10" s="24">
        <f>4300+100</f>
        <v>4400</v>
      </c>
    </row>
    <row r="11" spans="1:3" ht="17.25" x14ac:dyDescent="0.3">
      <c r="A11" s="9">
        <f t="shared" si="0"/>
        <v>8</v>
      </c>
      <c r="B11" s="6" t="s">
        <v>11</v>
      </c>
      <c r="C11" s="23">
        <v>1346</v>
      </c>
    </row>
    <row r="12" spans="1:3" ht="17.25" x14ac:dyDescent="0.3">
      <c r="A12" s="9">
        <f t="shared" si="0"/>
        <v>9</v>
      </c>
      <c r="B12" s="6" t="s">
        <v>12</v>
      </c>
      <c r="C12" s="23">
        <f>830+183.8</f>
        <v>1013.8</v>
      </c>
    </row>
    <row r="13" spans="1:3" ht="17.25" x14ac:dyDescent="0.3">
      <c r="A13" s="9">
        <f t="shared" si="0"/>
        <v>10</v>
      </c>
      <c r="B13" s="6" t="s">
        <v>13</v>
      </c>
      <c r="C13" s="23">
        <v>1470</v>
      </c>
    </row>
    <row r="14" spans="1:3" ht="17.25" x14ac:dyDescent="0.3">
      <c r="A14" s="9">
        <f t="shared" si="0"/>
        <v>11</v>
      </c>
      <c r="B14" s="10" t="s">
        <v>36</v>
      </c>
      <c r="C14" s="23">
        <v>3.5</v>
      </c>
    </row>
    <row r="15" spans="1:3" ht="17.25" x14ac:dyDescent="0.3">
      <c r="A15" s="9">
        <f t="shared" si="0"/>
        <v>12</v>
      </c>
      <c r="B15" s="6" t="s">
        <v>14</v>
      </c>
      <c r="C15" s="23">
        <v>630</v>
      </c>
    </row>
    <row r="16" spans="1:3" ht="17.25" x14ac:dyDescent="0.3">
      <c r="A16" s="9">
        <f t="shared" si="0"/>
        <v>13</v>
      </c>
      <c r="B16" s="6" t="s">
        <v>15</v>
      </c>
      <c r="C16" s="23">
        <f>1258.2-100+1200</f>
        <v>2358.1999999999998</v>
      </c>
    </row>
    <row r="17" spans="1:3" ht="33" customHeight="1" x14ac:dyDescent="0.3">
      <c r="A17" s="9">
        <f t="shared" si="0"/>
        <v>14</v>
      </c>
      <c r="B17" s="7" t="s">
        <v>24</v>
      </c>
      <c r="C17" s="23">
        <v>6</v>
      </c>
    </row>
    <row r="18" spans="1:3" ht="17.25" x14ac:dyDescent="0.3">
      <c r="A18" s="9">
        <f t="shared" si="0"/>
        <v>15</v>
      </c>
      <c r="B18" s="6" t="s">
        <v>45</v>
      </c>
      <c r="C18" s="23">
        <v>580</v>
      </c>
    </row>
    <row r="19" spans="1:3" ht="17.25" x14ac:dyDescent="0.3">
      <c r="A19" s="9">
        <f t="shared" si="0"/>
        <v>16</v>
      </c>
      <c r="B19" s="6" t="s">
        <v>16</v>
      </c>
      <c r="C19" s="23">
        <v>940</v>
      </c>
    </row>
    <row r="20" spans="1:3" ht="33" customHeight="1" x14ac:dyDescent="0.3">
      <c r="A20" s="9">
        <f t="shared" si="0"/>
        <v>17</v>
      </c>
      <c r="B20" s="7" t="s">
        <v>56</v>
      </c>
      <c r="C20" s="23">
        <v>4000</v>
      </c>
    </row>
    <row r="21" spans="1:3" ht="17.25" x14ac:dyDescent="0.3">
      <c r="A21" s="9">
        <f t="shared" si="0"/>
        <v>18</v>
      </c>
      <c r="B21" s="6" t="s">
        <v>17</v>
      </c>
      <c r="C21" s="27">
        <v>1139.0350000000001</v>
      </c>
    </row>
    <row r="22" spans="1:3" ht="17.25" x14ac:dyDescent="0.3">
      <c r="A22" s="9">
        <f t="shared" si="0"/>
        <v>19</v>
      </c>
      <c r="B22" s="6" t="s">
        <v>21</v>
      </c>
      <c r="C22" s="23">
        <f>4645+2997</f>
        <v>7642</v>
      </c>
    </row>
    <row r="23" spans="1:3" ht="17.25" x14ac:dyDescent="0.3">
      <c r="A23" s="9">
        <f t="shared" si="0"/>
        <v>20</v>
      </c>
      <c r="B23" s="6" t="s">
        <v>19</v>
      </c>
      <c r="C23" s="23">
        <f>513-63.7</f>
        <v>449.3</v>
      </c>
    </row>
    <row r="24" spans="1:3" ht="17.25" x14ac:dyDescent="0.3">
      <c r="A24" s="9">
        <f t="shared" si="0"/>
        <v>21</v>
      </c>
      <c r="B24" s="6" t="s">
        <v>20</v>
      </c>
      <c r="C24" s="23">
        <v>100</v>
      </c>
    </row>
    <row r="25" spans="1:3" ht="17.25" x14ac:dyDescent="0.3">
      <c r="A25" s="9">
        <f t="shared" si="0"/>
        <v>22</v>
      </c>
      <c r="B25" s="6" t="s">
        <v>25</v>
      </c>
      <c r="C25" s="23">
        <v>149.9</v>
      </c>
    </row>
    <row r="26" spans="1:3" ht="17.25" x14ac:dyDescent="0.3">
      <c r="A26" s="9">
        <f t="shared" si="0"/>
        <v>23</v>
      </c>
      <c r="B26" s="6" t="s">
        <v>26</v>
      </c>
      <c r="C26" s="23">
        <v>0.4</v>
      </c>
    </row>
    <row r="27" spans="1:3" ht="17.25" x14ac:dyDescent="0.3">
      <c r="A27" s="9">
        <f t="shared" si="0"/>
        <v>24</v>
      </c>
      <c r="B27" s="6" t="s">
        <v>28</v>
      </c>
      <c r="C27" s="23">
        <f>2312.24</f>
        <v>2312.2399999999998</v>
      </c>
    </row>
    <row r="28" spans="1:3" ht="17.25" x14ac:dyDescent="0.3">
      <c r="A28" s="9">
        <f t="shared" si="0"/>
        <v>25</v>
      </c>
      <c r="B28" s="6" t="s">
        <v>29</v>
      </c>
      <c r="C28" s="23">
        <f>3220.73</f>
        <v>3220.73</v>
      </c>
    </row>
    <row r="29" spans="1:3" ht="17.25" x14ac:dyDescent="0.3">
      <c r="A29" s="9">
        <f t="shared" si="0"/>
        <v>26</v>
      </c>
      <c r="B29" s="6" t="s">
        <v>44</v>
      </c>
      <c r="C29" s="28">
        <v>100</v>
      </c>
    </row>
    <row r="30" spans="1:3" ht="17.25" x14ac:dyDescent="0.3">
      <c r="A30" s="9">
        <f t="shared" si="0"/>
        <v>27</v>
      </c>
      <c r="B30" s="6" t="s">
        <v>30</v>
      </c>
      <c r="C30" s="28">
        <v>180</v>
      </c>
    </row>
    <row r="31" spans="1:3" ht="17.25" x14ac:dyDescent="0.3">
      <c r="A31" s="9">
        <f t="shared" si="0"/>
        <v>28</v>
      </c>
      <c r="B31" s="6" t="s">
        <v>57</v>
      </c>
      <c r="C31" s="28">
        <f>3600+4400</f>
        <v>8000</v>
      </c>
    </row>
    <row r="32" spans="1:3" ht="17.25" x14ac:dyDescent="0.3">
      <c r="A32" s="9">
        <f t="shared" si="0"/>
        <v>29</v>
      </c>
      <c r="B32" s="6" t="s">
        <v>31</v>
      </c>
      <c r="C32" s="28">
        <f>1300+500</f>
        <v>1800</v>
      </c>
    </row>
    <row r="33" spans="1:3" ht="17.25" x14ac:dyDescent="0.3">
      <c r="A33" s="9">
        <f t="shared" si="0"/>
        <v>30</v>
      </c>
      <c r="B33" s="10" t="s">
        <v>52</v>
      </c>
      <c r="C33" s="28">
        <v>6885</v>
      </c>
    </row>
    <row r="34" spans="1:3" ht="17.25" x14ac:dyDescent="0.3">
      <c r="A34" s="9">
        <f t="shared" si="0"/>
        <v>31</v>
      </c>
      <c r="B34" s="10" t="s">
        <v>38</v>
      </c>
      <c r="C34" s="28">
        <v>560</v>
      </c>
    </row>
    <row r="35" spans="1:3" ht="17.25" x14ac:dyDescent="0.3">
      <c r="A35" s="9">
        <f t="shared" si="0"/>
        <v>32</v>
      </c>
      <c r="B35" s="10" t="s">
        <v>37</v>
      </c>
      <c r="C35" s="28">
        <v>649</v>
      </c>
    </row>
    <row r="36" spans="1:3" ht="17.25" x14ac:dyDescent="0.3">
      <c r="A36" s="9">
        <f t="shared" si="0"/>
        <v>33</v>
      </c>
      <c r="B36" s="6" t="s">
        <v>39</v>
      </c>
      <c r="C36" s="28">
        <v>825</v>
      </c>
    </row>
    <row r="37" spans="1:3" ht="17.25" x14ac:dyDescent="0.3">
      <c r="A37" s="9">
        <f t="shared" si="0"/>
        <v>34</v>
      </c>
      <c r="B37" s="6" t="s">
        <v>41</v>
      </c>
      <c r="C37" s="28">
        <v>8</v>
      </c>
    </row>
    <row r="38" spans="1:3" ht="17.25" x14ac:dyDescent="0.3">
      <c r="A38" s="9">
        <f t="shared" si="0"/>
        <v>35</v>
      </c>
      <c r="B38" s="6" t="s">
        <v>46</v>
      </c>
      <c r="C38" s="28">
        <f>765+383+150</f>
        <v>1298</v>
      </c>
    </row>
    <row r="39" spans="1:3" ht="17.25" x14ac:dyDescent="0.3">
      <c r="A39" s="9">
        <f t="shared" si="0"/>
        <v>36</v>
      </c>
      <c r="B39" s="6" t="s">
        <v>47</v>
      </c>
      <c r="C39" s="28">
        <f>1150</f>
        <v>1150</v>
      </c>
    </row>
    <row r="40" spans="1:3" ht="17.25" x14ac:dyDescent="0.3">
      <c r="A40" s="9">
        <f t="shared" si="0"/>
        <v>37</v>
      </c>
      <c r="B40" s="6" t="s">
        <v>40</v>
      </c>
      <c r="C40" s="28">
        <v>1000</v>
      </c>
    </row>
    <row r="41" spans="1:3" ht="17.25" x14ac:dyDescent="0.3">
      <c r="A41" s="9">
        <f t="shared" si="0"/>
        <v>38</v>
      </c>
      <c r="B41" s="6" t="s">
        <v>42</v>
      </c>
      <c r="C41" s="28">
        <v>28</v>
      </c>
    </row>
    <row r="42" spans="1:3" ht="17.25" x14ac:dyDescent="0.3">
      <c r="A42" s="9">
        <f t="shared" si="0"/>
        <v>39</v>
      </c>
      <c r="B42" s="6" t="s">
        <v>43</v>
      </c>
      <c r="C42" s="28">
        <v>2000</v>
      </c>
    </row>
    <row r="43" spans="1:3" ht="17.25" x14ac:dyDescent="0.3">
      <c r="A43" s="9">
        <f t="shared" si="0"/>
        <v>40</v>
      </c>
      <c r="B43" s="6" t="s">
        <v>49</v>
      </c>
      <c r="C43" s="28">
        <v>480</v>
      </c>
    </row>
    <row r="44" spans="1:3" ht="17.25" x14ac:dyDescent="0.3">
      <c r="A44" s="9">
        <f t="shared" si="0"/>
        <v>41</v>
      </c>
      <c r="B44" s="10" t="s">
        <v>48</v>
      </c>
      <c r="C44" s="28">
        <v>4999.8999999999996</v>
      </c>
    </row>
    <row r="45" spans="1:3" ht="17.25" x14ac:dyDescent="0.3">
      <c r="A45" s="9">
        <f t="shared" si="0"/>
        <v>42</v>
      </c>
      <c r="B45" s="10" t="s">
        <v>50</v>
      </c>
      <c r="C45" s="28">
        <v>395.73</v>
      </c>
    </row>
    <row r="46" spans="1:3" ht="17.25" x14ac:dyDescent="0.3">
      <c r="A46" s="9">
        <f t="shared" si="0"/>
        <v>43</v>
      </c>
      <c r="B46" s="10" t="s">
        <v>51</v>
      </c>
      <c r="C46" s="28">
        <v>2700</v>
      </c>
    </row>
    <row r="47" spans="1:3" ht="17.25" x14ac:dyDescent="0.3">
      <c r="A47" s="9">
        <f t="shared" si="0"/>
        <v>44</v>
      </c>
      <c r="B47" s="10" t="s">
        <v>53</v>
      </c>
      <c r="C47" s="28">
        <v>4000</v>
      </c>
    </row>
    <row r="48" spans="1:3" ht="17.25" x14ac:dyDescent="0.3">
      <c r="A48" s="9">
        <f t="shared" si="0"/>
        <v>45</v>
      </c>
      <c r="B48" s="10" t="s">
        <v>54</v>
      </c>
      <c r="C48" s="28">
        <v>15</v>
      </c>
    </row>
    <row r="49" spans="1:3" ht="17.25" x14ac:dyDescent="0.3">
      <c r="A49" s="9">
        <f t="shared" si="0"/>
        <v>46</v>
      </c>
      <c r="B49" s="10" t="s">
        <v>55</v>
      </c>
      <c r="C49" s="28">
        <v>225</v>
      </c>
    </row>
    <row r="50" spans="1:3" ht="17.25" x14ac:dyDescent="0.3">
      <c r="A50" s="9">
        <f t="shared" si="0"/>
        <v>47</v>
      </c>
      <c r="B50" s="10" t="s">
        <v>58</v>
      </c>
      <c r="C50" s="28">
        <v>200</v>
      </c>
    </row>
    <row r="51" spans="1:3" ht="17.25" x14ac:dyDescent="0.3">
      <c r="A51" s="9">
        <f t="shared" si="0"/>
        <v>48</v>
      </c>
      <c r="B51" s="10" t="s">
        <v>104</v>
      </c>
      <c r="C51" s="28">
        <f>549.85+376.3+218.12</f>
        <v>1144.27</v>
      </c>
    </row>
    <row r="52" spans="1:3" ht="17.25" x14ac:dyDescent="0.3">
      <c r="A52" s="9">
        <f t="shared" si="0"/>
        <v>49</v>
      </c>
      <c r="B52" s="10" t="s">
        <v>59</v>
      </c>
      <c r="C52" s="28">
        <v>15</v>
      </c>
    </row>
    <row r="53" spans="1:3" ht="17.25" x14ac:dyDescent="0.3">
      <c r="A53" s="9">
        <f t="shared" si="0"/>
        <v>50</v>
      </c>
      <c r="B53" s="10" t="s">
        <v>60</v>
      </c>
      <c r="C53" s="28">
        <v>250</v>
      </c>
    </row>
    <row r="54" spans="1:3" ht="17.25" x14ac:dyDescent="0.3">
      <c r="A54" s="9">
        <f t="shared" si="0"/>
        <v>51</v>
      </c>
      <c r="B54" s="10" t="s">
        <v>61</v>
      </c>
      <c r="C54" s="28">
        <v>446.21</v>
      </c>
    </row>
    <row r="55" spans="1:3" ht="17.25" x14ac:dyDescent="0.3">
      <c r="A55" s="9">
        <f t="shared" si="0"/>
        <v>52</v>
      </c>
      <c r="B55" s="10" t="s">
        <v>62</v>
      </c>
      <c r="C55" s="28">
        <v>500</v>
      </c>
    </row>
    <row r="56" spans="1:3" ht="17.25" x14ac:dyDescent="0.3">
      <c r="A56" s="9">
        <f t="shared" si="0"/>
        <v>53</v>
      </c>
      <c r="B56" s="10" t="s">
        <v>67</v>
      </c>
      <c r="C56" s="28">
        <v>397</v>
      </c>
    </row>
    <row r="57" spans="1:3" ht="17.25" x14ac:dyDescent="0.3">
      <c r="A57" s="9">
        <f t="shared" si="0"/>
        <v>54</v>
      </c>
      <c r="B57" s="10" t="s">
        <v>65</v>
      </c>
      <c r="C57" s="28">
        <v>2300</v>
      </c>
    </row>
    <row r="58" spans="1:3" ht="17.25" x14ac:dyDescent="0.3">
      <c r="A58" s="9">
        <f t="shared" si="0"/>
        <v>55</v>
      </c>
      <c r="B58" s="10" t="s">
        <v>66</v>
      </c>
      <c r="C58" s="28">
        <v>15</v>
      </c>
    </row>
    <row r="59" spans="1:3" ht="17.25" x14ac:dyDescent="0.3">
      <c r="A59" s="9">
        <f t="shared" si="0"/>
        <v>56</v>
      </c>
      <c r="B59" s="10" t="s">
        <v>155</v>
      </c>
      <c r="C59" s="28">
        <v>15</v>
      </c>
    </row>
    <row r="60" spans="1:3" ht="17.25" x14ac:dyDescent="0.3">
      <c r="A60" s="9">
        <f t="shared" si="0"/>
        <v>57</v>
      </c>
      <c r="B60" s="10" t="s">
        <v>68</v>
      </c>
      <c r="C60" s="28">
        <v>250</v>
      </c>
    </row>
    <row r="61" spans="1:3" ht="17.25" x14ac:dyDescent="0.3">
      <c r="A61" s="9">
        <f t="shared" si="0"/>
        <v>58</v>
      </c>
      <c r="B61" s="10" t="s">
        <v>106</v>
      </c>
      <c r="C61" s="28">
        <v>150</v>
      </c>
    </row>
    <row r="62" spans="1:3" ht="17.25" x14ac:dyDescent="0.3">
      <c r="A62" s="9">
        <f t="shared" si="0"/>
        <v>59</v>
      </c>
      <c r="B62" s="10" t="s">
        <v>103</v>
      </c>
      <c r="C62" s="28">
        <v>50</v>
      </c>
    </row>
    <row r="63" spans="1:3" ht="17.25" x14ac:dyDescent="0.3">
      <c r="A63" s="9">
        <f t="shared" si="0"/>
        <v>60</v>
      </c>
      <c r="B63" s="10" t="s">
        <v>102</v>
      </c>
      <c r="C63" s="28">
        <v>15</v>
      </c>
    </row>
    <row r="64" spans="1:3" ht="17.25" x14ac:dyDescent="0.3">
      <c r="A64" s="9">
        <f t="shared" si="0"/>
        <v>61</v>
      </c>
      <c r="B64" s="10" t="s">
        <v>105</v>
      </c>
      <c r="C64" s="28">
        <v>750</v>
      </c>
    </row>
    <row r="65" spans="1:4" ht="17.25" x14ac:dyDescent="0.3">
      <c r="A65" s="9">
        <f t="shared" si="0"/>
        <v>62</v>
      </c>
      <c r="B65" s="10" t="s">
        <v>87</v>
      </c>
      <c r="C65" s="28">
        <v>15</v>
      </c>
    </row>
    <row r="66" spans="1:4" ht="17.25" x14ac:dyDescent="0.3">
      <c r="A66" s="9">
        <f t="shared" si="0"/>
        <v>63</v>
      </c>
      <c r="B66" s="10" t="s">
        <v>101</v>
      </c>
      <c r="C66" s="28">
        <v>1993.85</v>
      </c>
    </row>
    <row r="67" spans="1:4" ht="17.25" x14ac:dyDescent="0.3">
      <c r="A67" s="9">
        <f t="shared" si="0"/>
        <v>64</v>
      </c>
      <c r="B67" s="10" t="s">
        <v>100</v>
      </c>
      <c r="C67" s="28">
        <v>15</v>
      </c>
    </row>
    <row r="68" spans="1:4" ht="17.25" x14ac:dyDescent="0.3">
      <c r="A68" s="9">
        <f t="shared" si="0"/>
        <v>65</v>
      </c>
      <c r="B68" s="10" t="s">
        <v>109</v>
      </c>
      <c r="C68" s="28">
        <v>15</v>
      </c>
    </row>
    <row r="69" spans="1:4" ht="17.25" x14ac:dyDescent="0.3">
      <c r="A69" s="9">
        <f t="shared" si="0"/>
        <v>66</v>
      </c>
      <c r="B69" s="10" t="s">
        <v>118</v>
      </c>
      <c r="C69" s="28">
        <v>15</v>
      </c>
    </row>
    <row r="70" spans="1:4" ht="17.25" x14ac:dyDescent="0.3">
      <c r="A70" s="9">
        <f t="shared" ref="A70:A78" si="1">A69+1</f>
        <v>67</v>
      </c>
      <c r="B70" s="10" t="s">
        <v>119</v>
      </c>
      <c r="C70" s="28">
        <f>3450+3550</f>
        <v>7000</v>
      </c>
    </row>
    <row r="71" spans="1:4" ht="17.25" x14ac:dyDescent="0.3">
      <c r="A71" s="9">
        <f t="shared" si="1"/>
        <v>68</v>
      </c>
      <c r="B71" s="10" t="s">
        <v>135</v>
      </c>
      <c r="C71" s="28">
        <v>500</v>
      </c>
    </row>
    <row r="72" spans="1:4" ht="17.25" x14ac:dyDescent="0.3">
      <c r="A72" s="9">
        <f t="shared" si="1"/>
        <v>69</v>
      </c>
      <c r="B72" s="10" t="s">
        <v>136</v>
      </c>
      <c r="C72" s="28">
        <v>1350</v>
      </c>
    </row>
    <row r="73" spans="1:4" ht="17.25" x14ac:dyDescent="0.3">
      <c r="A73" s="9">
        <f t="shared" si="1"/>
        <v>70</v>
      </c>
      <c r="B73" s="10" t="s">
        <v>137</v>
      </c>
      <c r="C73" s="28">
        <v>150</v>
      </c>
    </row>
    <row r="74" spans="1:4" ht="17.25" x14ac:dyDescent="0.3">
      <c r="A74" s="9">
        <f t="shared" si="1"/>
        <v>71</v>
      </c>
      <c r="B74" s="10" t="s">
        <v>138</v>
      </c>
      <c r="C74" s="28">
        <v>100</v>
      </c>
    </row>
    <row r="75" spans="1:4" ht="17.25" x14ac:dyDescent="0.3">
      <c r="A75" s="9">
        <f t="shared" si="1"/>
        <v>72</v>
      </c>
      <c r="B75" s="10" t="s">
        <v>139</v>
      </c>
      <c r="C75" s="28">
        <v>500</v>
      </c>
    </row>
    <row r="76" spans="1:4" ht="17.25" x14ac:dyDescent="0.3">
      <c r="A76" s="9">
        <f t="shared" si="1"/>
        <v>73</v>
      </c>
      <c r="B76" s="10" t="s">
        <v>140</v>
      </c>
      <c r="C76" s="28">
        <v>500</v>
      </c>
    </row>
    <row r="77" spans="1:4" ht="17.25" x14ac:dyDescent="0.3">
      <c r="A77" s="9">
        <f t="shared" si="1"/>
        <v>74</v>
      </c>
      <c r="B77" s="10" t="s">
        <v>141</v>
      </c>
      <c r="C77" s="28">
        <v>650</v>
      </c>
    </row>
    <row r="78" spans="1:4" ht="17.25" x14ac:dyDescent="0.3">
      <c r="A78" s="9">
        <f t="shared" si="1"/>
        <v>75</v>
      </c>
      <c r="B78" s="10" t="s">
        <v>157</v>
      </c>
      <c r="C78" s="28">
        <v>16000</v>
      </c>
    </row>
    <row r="79" spans="1:4" ht="18.75" x14ac:dyDescent="0.3">
      <c r="A79" s="5"/>
      <c r="B79" s="8" t="s">
        <v>18</v>
      </c>
      <c r="C79" s="25">
        <f>SUM(C4:C78)</f>
        <v>112477.06500000002</v>
      </c>
      <c r="D79" s="19"/>
    </row>
    <row r="80" spans="1:4" x14ac:dyDescent="0.25">
      <c r="C80" s="18"/>
    </row>
    <row r="81" spans="3:3" x14ac:dyDescent="0.25">
      <c r="C81" s="26"/>
    </row>
  </sheetData>
  <autoFilter ref="A2:D80" xr:uid="{00000000-0001-0000-0100-000000000000}"/>
  <mergeCells count="1">
    <mergeCell ref="A1:C1"/>
  </mergeCells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распределение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Рачина Елена Алексеевна</dc:creator>
  <cp:lastModifiedBy>Яковлева Ирина Арнольдовна</cp:lastModifiedBy>
  <cp:lastPrinted>2024-12-24T03:19:19Z</cp:lastPrinted>
  <dcterms:created xsi:type="dcterms:W3CDTF">2014-07-07T07:53:10Z</dcterms:created>
  <dcterms:modified xsi:type="dcterms:W3CDTF">2025-05-20T03:38:14Z</dcterms:modified>
</cp:coreProperties>
</file>