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yia\Desktop\САЙТ\ЭЛЕКТРИКА\2024\за НОЯБРЬ\"/>
    </mc:Choice>
  </mc:AlternateContent>
  <xr:revisionPtr revIDLastSave="0" documentId="13_ncr:1_{37B9C7A1-82A9-42E8-9F0C-DC9BE08505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  <sheet name="распределение" sheetId="2" r:id="rId2"/>
  </sheets>
  <definedNames>
    <definedName name="_xlnm._FilterDatabase" localSheetId="1" hidden="1">распределение!$A$2:$D$71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1" l="1"/>
  <c r="B46" i="1"/>
  <c r="C12" i="1"/>
  <c r="E46" i="1"/>
  <c r="E43" i="1"/>
  <c r="C43" i="1"/>
  <c r="C38" i="1"/>
  <c r="E38" i="1"/>
  <c r="E35" i="1"/>
  <c r="C35" i="1"/>
  <c r="E31" i="1"/>
  <c r="C31" i="1"/>
  <c r="E26" i="1"/>
  <c r="C26" i="1"/>
  <c r="E23" i="1"/>
  <c r="C23" i="1"/>
  <c r="E18" i="1"/>
  <c r="C18" i="1"/>
  <c r="E16" i="1"/>
  <c r="C8" i="1"/>
  <c r="C16" i="1"/>
  <c r="E12" i="1"/>
  <c r="E8" i="1"/>
  <c r="B12" i="1"/>
  <c r="B43" i="1"/>
  <c r="C71" i="2"/>
  <c r="B38" i="1"/>
  <c r="C70" i="2"/>
  <c r="B35" i="1"/>
  <c r="C16" i="2"/>
  <c r="C51" i="2"/>
  <c r="C31" i="2"/>
  <c r="E47" i="1" l="1"/>
  <c r="C47" i="1"/>
  <c r="B31" i="1"/>
  <c r="B26" i="1"/>
  <c r="B23" i="1"/>
  <c r="G8" i="1"/>
  <c r="G47" i="1" s="1"/>
  <c r="B18" i="1"/>
  <c r="B16" i="1"/>
  <c r="B8" i="1" l="1"/>
  <c r="B47" i="1" s="1"/>
  <c r="C10" i="2" l="1"/>
  <c r="C12" i="2" l="1"/>
  <c r="C38" i="2" l="1"/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C39" i="2" l="1"/>
  <c r="C32" i="2" l="1"/>
  <c r="C28" i="2" l="1"/>
  <c r="C27" i="2"/>
  <c r="C23" i="2" l="1"/>
  <c r="C22" i="2"/>
  <c r="C7" i="2"/>
  <c r="C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Чупахина Евгения Михайловна</author>
    <author>Яковлева Ирина Арнольдовна</author>
  </authors>
  <commentList>
    <comment ref="Q1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Чупахина Евгения Михайловна: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6" authorId="1" shapeId="0" xr:uid="{880AC48F-40FF-4605-9D52-EBA2E9BF6F1B}">
      <text>
        <r>
          <rPr>
            <sz val="9"/>
            <color indexed="81"/>
            <rFont val="Tahoma"/>
            <family val="2"/>
            <charset val="204"/>
          </rPr>
          <t xml:space="preserve">Рогов М.Н.
</t>
        </r>
      </text>
    </comment>
    <comment ref="C7" authorId="1" shapeId="0" xr:uid="{37EE6E18-E0BA-4C12-8BD6-D6605823DAED}">
      <text>
        <r>
          <rPr>
            <b/>
            <sz val="9"/>
            <color indexed="81"/>
            <rFont val="Tahoma"/>
            <family val="2"/>
            <charset val="204"/>
          </rPr>
          <t>Сибалюкс Ресурс</t>
        </r>
      </text>
    </comment>
    <comment ref="C9" authorId="1" shapeId="0" xr:uid="{D71DBF94-072E-46F9-BF1A-C0C302B03239}">
      <text>
        <r>
          <rPr>
            <b/>
            <sz val="9"/>
            <color indexed="81"/>
            <rFont val="Tahoma"/>
            <family val="2"/>
            <charset val="204"/>
          </rPr>
          <t>ООО Формула Недвижимости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10" authorId="1" shapeId="0" xr:uid="{AB0D1050-B3F7-4EF2-97C4-11A34F817770}">
      <text>
        <r>
          <rPr>
            <b/>
            <sz val="9"/>
            <color indexed="81"/>
            <rFont val="Tahoma"/>
            <family val="2"/>
            <charset val="204"/>
          </rPr>
          <t>ООО Патриот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11" authorId="1" shapeId="0" xr:uid="{FC0667CA-D503-4757-B0C4-B98F435A481D}">
      <text>
        <r>
          <rPr>
            <b/>
            <sz val="9"/>
            <color indexed="81"/>
            <rFont val="Tahoma"/>
            <charset val="1"/>
          </rPr>
          <t>Мироград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3" authorId="1" shapeId="0" xr:uid="{3C0915E4-7284-40C3-9AF5-40CFCF648E3A}">
      <text>
        <r>
          <rPr>
            <b/>
            <sz val="9"/>
            <color indexed="81"/>
            <rFont val="Tahoma"/>
            <family val="2"/>
            <charset val="204"/>
          </rPr>
          <t>ООО Чайна Форклифт Сибирь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14" authorId="1" shapeId="0" xr:uid="{397B78D3-63A0-4333-A7F9-19BD82CAB85A}">
      <text>
        <r>
          <rPr>
            <b/>
            <sz val="9"/>
            <color indexed="81"/>
            <rFont val="Tahoma"/>
            <family val="2"/>
            <charset val="204"/>
          </rPr>
          <t>ООО Специальный застройщик Ботаника Девелопмент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15" authorId="1" shapeId="0" xr:uid="{21E9F17F-F9DB-414F-B526-84A7D3AC6EE8}">
      <text>
        <r>
          <rPr>
            <b/>
            <sz val="9"/>
            <color indexed="81"/>
            <rFont val="Tahoma"/>
            <family val="2"/>
            <charset val="204"/>
          </rPr>
          <t>Крошенин А.В.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17" authorId="1" shapeId="0" xr:uid="{C263E790-8EA0-4224-AC2E-EAFC7EE9EDCA}">
      <text>
        <r>
          <rPr>
            <b/>
            <sz val="9"/>
            <color indexed="81"/>
            <rFont val="Tahoma"/>
            <family val="2"/>
            <charset val="204"/>
          </rPr>
          <t>ООО Подорожник Новосибирск</t>
        </r>
      </text>
    </comment>
    <comment ref="C19" authorId="1" shapeId="0" xr:uid="{B414F061-6FD5-4303-9D86-0335E55CCEB8}">
      <text>
        <r>
          <rPr>
            <sz val="9"/>
            <color indexed="81"/>
            <rFont val="Tahoma"/>
            <family val="2"/>
            <charset val="204"/>
          </rPr>
          <t xml:space="preserve">ООО Сириус
</t>
        </r>
      </text>
    </comment>
    <comment ref="C20" authorId="1" shapeId="0" xr:uid="{8BDC81DB-A1AF-4018-AACF-58CEDDCA0BE2}">
      <text>
        <r>
          <rPr>
            <b/>
            <sz val="9"/>
            <color indexed="81"/>
            <rFont val="Tahoma"/>
            <family val="2"/>
            <charset val="204"/>
          </rPr>
          <t>ПАО Мегафон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21" authorId="1" shapeId="0" xr:uid="{FE0DF99D-25FC-4611-A7A5-8DBFE873D28C}">
      <text>
        <r>
          <rPr>
            <b/>
            <sz val="9"/>
            <color indexed="81"/>
            <rFont val="Tahoma"/>
            <family val="2"/>
            <charset val="204"/>
          </rPr>
          <t>ИП Анисимов</t>
        </r>
      </text>
    </comment>
    <comment ref="C22" authorId="1" shapeId="0" xr:uid="{DEB69EF6-952B-4761-BEFC-922430105EEA}">
      <text>
        <r>
          <rPr>
            <sz val="9"/>
            <color indexed="81"/>
            <rFont val="Tahoma"/>
            <family val="2"/>
            <charset val="204"/>
          </rPr>
          <t xml:space="preserve">ООО СТИ
</t>
        </r>
      </text>
    </comment>
    <comment ref="C24" authorId="1" shapeId="0" xr:uid="{A4C35DDC-8E99-49DE-8834-80973CB80F88}">
      <text>
        <r>
          <rPr>
            <b/>
            <sz val="9"/>
            <color indexed="81"/>
            <rFont val="Tahoma"/>
            <family val="2"/>
            <charset val="204"/>
          </rPr>
          <t>Новиков Р.М.</t>
        </r>
      </text>
    </comment>
    <comment ref="C25" authorId="1" shapeId="0" xr:uid="{CC0E2719-D02A-4CB6-8720-AA1CA26E6940}">
      <text>
        <r>
          <rPr>
            <b/>
            <sz val="9"/>
            <color indexed="81"/>
            <rFont val="Tahoma"/>
            <family val="2"/>
            <charset val="204"/>
          </rPr>
          <t>Промышленные технологии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27" authorId="1" shapeId="0" xr:uid="{8BCE2CCE-85B3-4CFE-8A65-CBC81B73EBB9}">
      <text>
        <r>
          <rPr>
            <b/>
            <sz val="9"/>
            <color indexed="81"/>
            <rFont val="Tahoma"/>
            <family val="2"/>
            <charset val="204"/>
          </rPr>
          <t>Мироград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28" authorId="1" shapeId="0" xr:uid="{8B05E495-739E-4461-AB70-6599E19D9D5C}">
      <text>
        <r>
          <rPr>
            <sz val="9"/>
            <color indexed="81"/>
            <rFont val="Tahoma"/>
            <family val="2"/>
            <charset val="204"/>
          </rPr>
          <t xml:space="preserve">Кей Пойнт Новосибирск
</t>
        </r>
      </text>
    </comment>
    <comment ref="C29" authorId="1" shapeId="0" xr:uid="{DF3EE67E-33AD-462B-8810-383DD6003C51}">
      <text>
        <r>
          <rPr>
            <b/>
            <sz val="9"/>
            <color indexed="81"/>
            <rFont val="Tahoma"/>
            <family val="2"/>
            <charset val="204"/>
          </rPr>
          <t>Сибалюкс Ресурс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30" authorId="1" shapeId="0" xr:uid="{A57F0117-C4B6-44D2-9709-F0633B7CD31F}">
      <text>
        <r>
          <rPr>
            <b/>
            <sz val="9"/>
            <color indexed="81"/>
            <rFont val="Tahoma"/>
            <family val="2"/>
            <charset val="204"/>
          </rPr>
          <t>Сэлтикс Сиберия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32" authorId="1" shapeId="0" xr:uid="{1803AB43-9182-4483-8254-37FE01D82A64}">
      <text>
        <r>
          <rPr>
            <b/>
            <sz val="9"/>
            <color indexed="81"/>
            <rFont val="Tahoma"/>
            <family val="2"/>
            <charset val="204"/>
          </rPr>
          <t>Ботаника Девелопмент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33" authorId="1" shapeId="0" xr:uid="{B4472BB5-6E57-4F71-9BF8-454C3685F590}">
      <text>
        <r>
          <rPr>
            <b/>
            <sz val="9"/>
            <color indexed="81"/>
            <rFont val="Tahoma"/>
            <family val="2"/>
            <charset val="204"/>
          </rPr>
          <t>Рожков</t>
        </r>
      </text>
    </comment>
    <comment ref="C34" authorId="1" shapeId="0" xr:uid="{8BB2CE92-A3CF-4B24-9F27-AB0403D4CC45}">
      <text>
        <r>
          <rPr>
            <b/>
            <sz val="9"/>
            <color indexed="81"/>
            <rFont val="Tahoma"/>
            <family val="2"/>
            <charset val="204"/>
          </rPr>
          <t>Бузук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36" authorId="1" shapeId="0" xr:uid="{22A4263F-3E75-4B62-ABB9-2E465BFC665C}">
      <text>
        <r>
          <rPr>
            <b/>
            <sz val="9"/>
            <color indexed="81"/>
            <rFont val="Tahoma"/>
            <family val="2"/>
            <charset val="204"/>
          </rPr>
          <t>Сэлтикс Сиберия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37" authorId="1" shapeId="0" xr:uid="{CD753832-5D91-4302-88A0-E37FF0EB977A}">
      <text>
        <r>
          <rPr>
            <sz val="9"/>
            <color indexed="81"/>
            <rFont val="Tahoma"/>
            <family val="2"/>
            <charset val="204"/>
          </rPr>
          <t xml:space="preserve">Маслов 1-3 этапы
</t>
        </r>
      </text>
    </comment>
    <comment ref="C39" authorId="1" shapeId="0" xr:uid="{1420FC88-9060-43D7-A91E-1A245532A899}">
      <text>
        <r>
          <rPr>
            <b/>
            <sz val="9"/>
            <color indexed="81"/>
            <rFont val="Tahoma"/>
            <family val="2"/>
            <charset val="204"/>
          </rPr>
          <t>Архипова Н.В.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40" authorId="1" shapeId="0" xr:uid="{7FCD0C99-B4CA-4EC5-A087-9A832F52910D}">
      <text>
        <r>
          <rPr>
            <b/>
            <sz val="9"/>
            <color indexed="81"/>
            <rFont val="Tahoma"/>
            <family val="2"/>
            <charset val="204"/>
          </rPr>
          <t>Маслов 4-6 этап</t>
        </r>
      </text>
    </comment>
    <comment ref="C41" authorId="1" shapeId="0" xr:uid="{689216E7-4664-4493-AE8F-9D6C177C13EE}">
      <text>
        <r>
          <rPr>
            <b/>
            <sz val="9"/>
            <color indexed="81"/>
            <rFont val="Tahoma"/>
            <family val="2"/>
            <charset val="204"/>
          </rPr>
          <t>Терминал 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42" authorId="1" shapeId="0" xr:uid="{E1AC4879-3C63-4194-9569-CAA51A9B35EC}">
      <text>
        <r>
          <rPr>
            <sz val="9"/>
            <color indexed="81"/>
            <rFont val="Tahoma"/>
            <family val="2"/>
            <charset val="204"/>
          </rPr>
          <t xml:space="preserve">Кей Пойнт 
</t>
        </r>
      </text>
    </comment>
    <comment ref="C44" authorId="1" shapeId="0" xr:uid="{B7199F78-A95B-4742-AE3F-5142F53510ED}">
      <text>
        <r>
          <rPr>
            <b/>
            <sz val="9"/>
            <color indexed="81"/>
            <rFont val="Tahoma"/>
            <family val="2"/>
            <charset val="204"/>
          </rPr>
          <t>Терминал 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45" authorId="1" shapeId="0" xr:uid="{1AA1B484-4B94-4975-89A9-C666DDF2FF8F}">
      <text>
        <r>
          <rPr>
            <b/>
            <sz val="9"/>
            <color indexed="81"/>
            <rFont val="Tahoma"/>
            <charset val="1"/>
          </rPr>
          <t>Чайна Форклифт Сибирь</t>
        </r>
      </text>
    </comment>
  </commentList>
</comments>
</file>

<file path=xl/sharedStrings.xml><?xml version="1.0" encoding="utf-8"?>
<sst xmlns="http://schemas.openxmlformats.org/spreadsheetml/2006/main" count="164" uniqueCount="138">
  <si>
    <t>Информация о наличии (об отсутствии) технической возможности доступа к регулируемым товарам (работам, услугам) субъектов естественных монополий</t>
  </si>
  <si>
    <t>Кол-во заявок, шт.</t>
  </si>
  <si>
    <t xml:space="preserve">Суммарная мощность,   кВт </t>
  </si>
  <si>
    <t>Перечень заключенных договоров об осуществлении технологического присоединения</t>
  </si>
  <si>
    <t xml:space="preserve">Срок выполнения мероприятий </t>
  </si>
  <si>
    <t>Кол-во аннулированных заявок</t>
  </si>
  <si>
    <t>январь</t>
  </si>
  <si>
    <t>ИТОГО</t>
  </si>
  <si>
    <t>№
п/п</t>
  </si>
  <si>
    <t>Наименование компании</t>
  </si>
  <si>
    <t>ООО «ЗТИ Сибирь»</t>
  </si>
  <si>
    <t>ЗАО «Корпорация «Глория Джинс»</t>
  </si>
  <si>
    <t>ООО «ВСК»</t>
  </si>
  <si>
    <t>ООО «Арматон»</t>
  </si>
  <si>
    <t>ООО «Арнег»</t>
  </si>
  <si>
    <t>ООО «Сибалюкс Ресурс»</t>
  </si>
  <si>
    <t>ООО «РоссПак»</t>
  </si>
  <si>
    <t xml:space="preserve"> ОАО «УК «ПЛП»</t>
  </si>
  <si>
    <t>всего:</t>
  </si>
  <si>
    <t>ООО "Сладомир Логистик Групп"</t>
  </si>
  <si>
    <t>ЗАО "Роса"</t>
  </si>
  <si>
    <t>ООО "РусАгроМаркет"</t>
  </si>
  <si>
    <t>ООО "Проект-Девелопмент"   (ООО «ПНК-Толмачево»)</t>
  </si>
  <si>
    <t>ООО "Энергорешения"   (ООО «Лиотех»)</t>
  </si>
  <si>
    <t>АО "Национальная Башенная Компания"  (ОАО "ВымпелКом")</t>
  </si>
  <si>
    <t>ООО "Сириус"</t>
  </si>
  <si>
    <t>Новосибирский филиал АО "Авантел"</t>
  </si>
  <si>
    <t xml:space="preserve">Плата за технологическое присоединение  (руб).                           (с НДС)                           </t>
  </si>
  <si>
    <t>ООО "ИЭК - НСК"</t>
  </si>
  <si>
    <t>ООО "РЦ "Новосибирск"</t>
  </si>
  <si>
    <t>ООО "Терминал 1"</t>
  </si>
  <si>
    <t>ООО "ПЛТ Толмачево"</t>
  </si>
  <si>
    <t>АО "Сбербанк Управление активами"</t>
  </si>
  <si>
    <t>ООО "Лента"</t>
  </si>
  <si>
    <t>ООО "Бест Прайс"</t>
  </si>
  <si>
    <t>ООО УК "А класс капитал"</t>
  </si>
  <si>
    <t>ООО"Т2-Мобайл"</t>
  </si>
  <si>
    <t>АО НПК "Катрен"</t>
  </si>
  <si>
    <t>ООО "Ангиолайн"</t>
  </si>
  <si>
    <t>АО "Биотехнопарк"</t>
  </si>
  <si>
    <t>ООО "Алютех-Новосибирск"</t>
  </si>
  <si>
    <t xml:space="preserve">ПАО "МТС" постоянное </t>
  </si>
  <si>
    <t>ПАО "Вымпелком"</t>
  </si>
  <si>
    <t>ООО "НТТ"</t>
  </si>
  <si>
    <t>ООО "Автоцентр-Новосибирск"</t>
  </si>
  <si>
    <t>ООО «Мон’дэлис Русь»</t>
  </si>
  <si>
    <t>ООО "СФМ Фарм" (р.п. Кольцово)</t>
  </si>
  <si>
    <t>ООО "Фармогель  (р.п. Кольцово)</t>
  </si>
  <si>
    <t>ПАО "МегаФон"</t>
  </si>
  <si>
    <t>ООО "Гамма Сервис"</t>
  </si>
  <si>
    <t>ООО "СВДМ"</t>
  </si>
  <si>
    <t>ООО "Вайлдберриз"</t>
  </si>
  <si>
    <t>ООО "ПепсиКо Холдингс"</t>
  </si>
  <si>
    <t>ООО "Альфа-Финанс"</t>
  </si>
  <si>
    <t>ООО "Подорожник"</t>
  </si>
  <si>
    <t>ООО "Дом Кольцова"</t>
  </si>
  <si>
    <t xml:space="preserve"> АО "УК "СПУТНИК Д.У.ЗПИФ" </t>
  </si>
  <si>
    <t xml:space="preserve">ООО "Кей Поинт Новосибирск" </t>
  </si>
  <si>
    <t>ООО "ТДС"</t>
  </si>
  <si>
    <t>Евшин И.С.</t>
  </si>
  <si>
    <t>ООО "Альфа"</t>
  </si>
  <si>
    <t>ООО "ТД Мирград"</t>
  </si>
  <si>
    <t>ИП Анисимов В.Г.</t>
  </si>
  <si>
    <t>Итого январь</t>
  </si>
  <si>
    <t>2024 год</t>
  </si>
  <si>
    <t>ООО  "Патриот НСК"</t>
  </si>
  <si>
    <t>Рогов М.Н.</t>
  </si>
  <si>
    <t xml:space="preserve"> г. Новосибирск ул. Декабристов 115</t>
  </si>
  <si>
    <t>ООО "Формула-Недвижимости 1"</t>
  </si>
  <si>
    <t>договор №14/24/2 от 26.02.2024</t>
  </si>
  <si>
    <t>февраль</t>
  </si>
  <si>
    <t>Итого февраль</t>
  </si>
  <si>
    <t>договор №18/24 от 06.03.2024</t>
  </si>
  <si>
    <t>договор №20/24 от 07.03.2024</t>
  </si>
  <si>
    <t>март</t>
  </si>
  <si>
    <t>Итого март</t>
  </si>
  <si>
    <t>Итого апрель</t>
  </si>
  <si>
    <t>договор №28/24/2 от 25.03.2024</t>
  </si>
  <si>
    <t>апрель</t>
  </si>
  <si>
    <t>договор №44/24 от 21.05.2024</t>
  </si>
  <si>
    <t>Итого май</t>
  </si>
  <si>
    <t>договор №52/24/1 от 03.06.2024</t>
  </si>
  <si>
    <t>2025 год</t>
  </si>
  <si>
    <t>договор №53/24/1 от 10.06.2024</t>
  </si>
  <si>
    <t>договор №54/24/1 от 17.06.2024</t>
  </si>
  <si>
    <t>-</t>
  </si>
  <si>
    <t>май</t>
  </si>
  <si>
    <t>договор №202-УСЛО1 от 23.05.2024</t>
  </si>
  <si>
    <t>Итого июнь</t>
  </si>
  <si>
    <t>Новиков Р.М.</t>
  </si>
  <si>
    <t>июнь</t>
  </si>
  <si>
    <t>договор №55/24/2 от 28.06.2024</t>
  </si>
  <si>
    <t>договор №60/24 от 12.07.2024</t>
  </si>
  <si>
    <t>июль</t>
  </si>
  <si>
    <t>Итого июль</t>
  </si>
  <si>
    <t>договор №63/24 от 23.07.2024</t>
  </si>
  <si>
    <t>договор №64/24от 24.07.2024</t>
  </si>
  <si>
    <t>договор №69/24 от 25.07.2024</t>
  </si>
  <si>
    <t>договор №65/24 от 25.07.2024</t>
  </si>
  <si>
    <t>2026 год</t>
  </si>
  <si>
    <t>договор №84/24 от 28.08.2024</t>
  </si>
  <si>
    <t>договор №84/24/1 от 02.09.2024</t>
  </si>
  <si>
    <t>Рожков А.Е.</t>
  </si>
  <si>
    <t>ООО "Сэлтикс Сиберия"</t>
  </si>
  <si>
    <t>ООО "Подорожник-Новосибирск"</t>
  </si>
  <si>
    <t>ООО "Свободные Технологии Инфиниринг"</t>
  </si>
  <si>
    <t>ООО "Ботаника Девелопмент"</t>
  </si>
  <si>
    <t>ООО "Промышленные технологии"</t>
  </si>
  <si>
    <t>ООО "Чайна Форклифт Сибирь"</t>
  </si>
  <si>
    <t>Итого август</t>
  </si>
  <si>
    <t>август</t>
  </si>
  <si>
    <t>Каршеник А.В.</t>
  </si>
  <si>
    <t>Бузук С.А.</t>
  </si>
  <si>
    <t>сентябрь</t>
  </si>
  <si>
    <t>Итого сентябрь</t>
  </si>
  <si>
    <t>договор №83/24/2 от 26.08.2024</t>
  </si>
  <si>
    <t>договор №87/24/2 от 20.09.2024</t>
  </si>
  <si>
    <t>договор №97/24/2 от 21.10.2024</t>
  </si>
  <si>
    <t>2024-2025 годы</t>
  </si>
  <si>
    <t>октябрь</t>
  </si>
  <si>
    <t>Итого октябрь</t>
  </si>
  <si>
    <t>Архипова Н.В.</t>
  </si>
  <si>
    <t>ООО "Маслов"</t>
  </si>
  <si>
    <t>Мощность, кВт (выданные ТУ и поданные заявки)</t>
  </si>
  <si>
    <t>договор №105/24 от 05.11.2024</t>
  </si>
  <si>
    <t>Разрешенная мощность электросетевых объектов АО "УК "ПЛП" - 59 847 кВт., распределена следующим образом :</t>
  </si>
  <si>
    <t>2026-2029 годы</t>
  </si>
  <si>
    <t>договор №107/24/1 от 13.11.2024</t>
  </si>
  <si>
    <t>Итого ноябрь</t>
  </si>
  <si>
    <t>ноябрь</t>
  </si>
  <si>
    <t>договор №105/24/1 от 29.11.2024</t>
  </si>
  <si>
    <t>договор №118/24 от 05.12.2024</t>
  </si>
  <si>
    <t>договор №119/24 от 12.12.2024</t>
  </si>
  <si>
    <t>договор №66/24 от 25.07.2024</t>
  </si>
  <si>
    <t>договор №16/24 от 28.02.2024</t>
  </si>
  <si>
    <t>2025 годы</t>
  </si>
  <si>
    <t>до 2026 года</t>
  </si>
  <si>
    <t>договор №36/24/1 от 19.04.2024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</si>
</sst>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[$-419]mmmm\ yyyy;@"/>
    <numFmt numFmtId="166" formatCode="_-* #,##0_р_._-;\-* #,##0_р_._-;_-* &quot;-&quot;??_р_._-;_-@_-"/>
    <numFmt numFmtId="167" formatCode="#,##0.000"/>
  </numFmts>
  <fonts count="2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Arial Cyr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1" fillId="0" borderId="1" xfId="0" applyFont="1" applyBorder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1" fontId="13" fillId="0" borderId="0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64" fontId="12" fillId="0" borderId="3" xfId="1" applyFont="1" applyFill="1" applyBorder="1" applyAlignment="1">
      <alignment horizontal="center" vertical="center" wrapText="1" shrinkToFit="1"/>
    </xf>
    <xf numFmtId="166" fontId="12" fillId="0" borderId="1" xfId="1" applyNumberFormat="1" applyFont="1" applyFill="1" applyBorder="1" applyAlignment="1">
      <alignment horizontal="center" vertical="center" wrapText="1"/>
    </xf>
    <xf numFmtId="164" fontId="14" fillId="0" borderId="1" xfId="1" applyFont="1" applyFill="1" applyBorder="1" applyAlignment="1">
      <alignment horizontal="right" vertical="center" wrapText="1"/>
    </xf>
    <xf numFmtId="164" fontId="12" fillId="0" borderId="1" xfId="1" applyFont="1" applyFill="1" applyBorder="1" applyAlignment="1">
      <alignment horizontal="right" vertical="center" wrapText="1"/>
    </xf>
    <xf numFmtId="2" fontId="0" fillId="0" borderId="0" xfId="0" applyNumberFormat="1" applyFont="1"/>
    <xf numFmtId="0" fontId="16" fillId="0" borderId="0" xfId="0" applyFont="1"/>
    <xf numFmtId="165" fontId="15" fillId="0" borderId="1" xfId="0" applyNumberFormat="1" applyFont="1" applyFill="1" applyBorder="1" applyAlignment="1">
      <alignment horizontal="center" vertical="center" wrapText="1"/>
    </xf>
    <xf numFmtId="166" fontId="12" fillId="0" borderId="1" xfId="1" applyNumberFormat="1" applyFont="1" applyFill="1" applyBorder="1" applyAlignment="1">
      <alignment horizontal="right" vertical="center" wrapText="1"/>
    </xf>
    <xf numFmtId="166" fontId="14" fillId="0" borderId="1" xfId="1" applyNumberFormat="1" applyFont="1" applyFill="1" applyBorder="1" applyAlignment="1">
      <alignment horizontal="right" vertical="center" wrapText="1"/>
    </xf>
    <xf numFmtId="4" fontId="8" fillId="0" borderId="1" xfId="0" applyNumberFormat="1" applyFont="1" applyBorder="1"/>
    <xf numFmtId="4" fontId="5" fillId="0" borderId="1" xfId="0" applyNumberFormat="1" applyFont="1" applyBorder="1"/>
    <xf numFmtId="4" fontId="3" fillId="0" borderId="1" xfId="0" applyNumberFormat="1" applyFont="1" applyBorder="1"/>
    <xf numFmtId="164" fontId="12" fillId="0" borderId="1" xfId="1" applyNumberFormat="1" applyFont="1" applyFill="1" applyBorder="1" applyAlignment="1">
      <alignment horizontal="right" vertical="center" wrapText="1"/>
    </xf>
    <xf numFmtId="4" fontId="0" fillId="0" borderId="0" xfId="0" applyNumberFormat="1" applyFont="1"/>
    <xf numFmtId="167" fontId="8" fillId="0" borderId="1" xfId="0" applyNumberFormat="1" applyFont="1" applyBorder="1"/>
    <xf numFmtId="4" fontId="8" fillId="0" borderId="1" xfId="0" applyNumberFormat="1" applyFont="1" applyFill="1" applyBorder="1"/>
    <xf numFmtId="164" fontId="14" fillId="0" borderId="1" xfId="1" applyNumberFormat="1" applyFont="1" applyFill="1" applyBorder="1" applyAlignment="1">
      <alignment horizontal="right" vertical="center" wrapText="1"/>
    </xf>
    <xf numFmtId="164" fontId="18" fillId="0" borderId="1" xfId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0" fillId="0" borderId="0" xfId="0" applyFont="1" applyFill="1"/>
    <xf numFmtId="164" fontId="0" fillId="0" borderId="0" xfId="1" applyFont="1" applyFill="1" applyAlignment="1">
      <alignment wrapText="1"/>
    </xf>
    <xf numFmtId="166" fontId="2" fillId="0" borderId="0" xfId="1" applyNumberFormat="1" applyFont="1" applyFill="1" applyAlignment="1">
      <alignment horizontal="center" wrapText="1"/>
    </xf>
    <xf numFmtId="164" fontId="12" fillId="0" borderId="1" xfId="1" applyFont="1" applyFill="1" applyBorder="1" applyAlignment="1">
      <alignment horizontal="center" vertical="center" wrapText="1"/>
    </xf>
    <xf numFmtId="0" fontId="7" fillId="0" borderId="0" xfId="0" applyFont="1" applyFill="1"/>
    <xf numFmtId="0" fontId="19" fillId="0" borderId="0" xfId="0" applyFont="1" applyFill="1"/>
    <xf numFmtId="0" fontId="16" fillId="0" borderId="0" xfId="0" applyFont="1" applyFill="1"/>
    <xf numFmtId="166" fontId="0" fillId="0" borderId="0" xfId="0" applyNumberFormat="1" applyFont="1" applyFill="1"/>
    <xf numFmtId="164" fontId="0" fillId="0" borderId="0" xfId="1" applyFont="1" applyFill="1"/>
    <xf numFmtId="166" fontId="0" fillId="0" borderId="0" xfId="1" applyNumberFormat="1" applyFont="1" applyFill="1"/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justify"/>
    </xf>
    <xf numFmtId="0" fontId="0" fillId="0" borderId="0" xfId="0" applyFont="1" applyFill="1" applyAlignment="1"/>
    <xf numFmtId="1" fontId="11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9"/>
  <sheetViews>
    <sheetView tabSelected="1" zoomScaleNormal="100" workbookViewId="0">
      <selection sqref="A1:XFD1048576"/>
    </sheetView>
  </sheetViews>
  <sheetFormatPr defaultRowHeight="15" outlineLevelCol="1" x14ac:dyDescent="0.25"/>
  <cols>
    <col min="1" max="1" width="20" style="34" customWidth="1"/>
    <col min="2" max="2" width="10.5703125" style="34" customWidth="1"/>
    <col min="3" max="3" width="13.7109375" style="42" customWidth="1"/>
    <col min="4" max="4" width="38.85546875" style="34" customWidth="1"/>
    <col min="5" max="5" width="18.7109375" style="42" customWidth="1"/>
    <col min="6" max="6" width="35.7109375" style="42" customWidth="1"/>
    <col min="7" max="7" width="19" style="43" customWidth="1"/>
    <col min="8" max="8" width="0" style="34" hidden="1" customWidth="1" outlineLevel="1"/>
    <col min="9" max="9" width="6" style="34" hidden="1" customWidth="1" outlineLevel="1"/>
    <col min="10" max="17" width="0" style="34" hidden="1" customWidth="1" outlineLevel="1"/>
    <col min="18" max="18" width="9.140625" style="34" collapsed="1"/>
    <col min="19" max="20" width="9.140625" style="34"/>
    <col min="21" max="21" width="30.28515625" style="34" customWidth="1"/>
    <col min="22" max="16384" width="9.140625" style="34"/>
  </cols>
  <sheetData>
    <row r="1" spans="1:17" ht="40.5" customHeight="1" x14ac:dyDescent="0.25">
      <c r="A1" s="49" t="s">
        <v>0</v>
      </c>
      <c r="B1" s="49"/>
      <c r="C1" s="49"/>
      <c r="D1" s="49"/>
      <c r="E1" s="49"/>
      <c r="F1" s="50"/>
      <c r="G1" s="50"/>
    </row>
    <row r="2" spans="1:17" ht="11.25" customHeight="1" x14ac:dyDescent="0.25">
      <c r="A2" s="51"/>
      <c r="B2" s="51"/>
      <c r="C2" s="51"/>
      <c r="D2" s="51"/>
      <c r="E2" s="51"/>
      <c r="F2" s="51"/>
      <c r="G2" s="51"/>
    </row>
    <row r="3" spans="1:17" ht="15.75" x14ac:dyDescent="0.25">
      <c r="A3" s="52" t="s">
        <v>64</v>
      </c>
      <c r="B3" s="52"/>
      <c r="C3" s="52"/>
      <c r="D3" s="52"/>
      <c r="E3" s="52"/>
      <c r="F3" s="52"/>
      <c r="G3" s="52"/>
    </row>
    <row r="4" spans="1:17" ht="16.5" customHeight="1" x14ac:dyDescent="0.25">
      <c r="A4" s="53"/>
      <c r="B4" s="53"/>
      <c r="C4" s="53"/>
      <c r="D4" s="11"/>
      <c r="E4" s="35"/>
      <c r="F4" s="35"/>
      <c r="G4" s="36"/>
    </row>
    <row r="5" spans="1:17" ht="78.75" x14ac:dyDescent="0.25">
      <c r="A5" s="12"/>
      <c r="B5" s="13" t="s">
        <v>1</v>
      </c>
      <c r="C5" s="14" t="s">
        <v>2</v>
      </c>
      <c r="D5" s="12" t="s">
        <v>3</v>
      </c>
      <c r="E5" s="37" t="s">
        <v>27</v>
      </c>
      <c r="F5" s="37" t="s">
        <v>4</v>
      </c>
      <c r="G5" s="15" t="s">
        <v>5</v>
      </c>
    </row>
    <row r="6" spans="1:17" ht="34.5" customHeight="1" x14ac:dyDescent="0.25">
      <c r="A6" s="46" t="s">
        <v>6</v>
      </c>
      <c r="B6" s="22">
        <v>1</v>
      </c>
      <c r="C6" s="16">
        <v>15</v>
      </c>
      <c r="D6" s="16" t="s">
        <v>69</v>
      </c>
      <c r="E6" s="16">
        <v>66840</v>
      </c>
      <c r="F6" s="16" t="s">
        <v>64</v>
      </c>
      <c r="G6" s="16">
        <v>0</v>
      </c>
    </row>
    <row r="7" spans="1:17" ht="34.5" customHeight="1" x14ac:dyDescent="0.25">
      <c r="A7" s="48"/>
      <c r="B7" s="22">
        <v>1</v>
      </c>
      <c r="C7" s="16">
        <v>1968.6</v>
      </c>
      <c r="D7" s="31" t="s">
        <v>85</v>
      </c>
      <c r="E7" s="31" t="s">
        <v>85</v>
      </c>
      <c r="F7" s="31" t="s">
        <v>85</v>
      </c>
      <c r="G7" s="22">
        <v>1</v>
      </c>
    </row>
    <row r="8" spans="1:17" s="38" customFormat="1" ht="34.5" customHeight="1" x14ac:dyDescent="0.25">
      <c r="A8" s="12" t="s">
        <v>63</v>
      </c>
      <c r="B8" s="21">
        <f>B6+B7</f>
        <v>2</v>
      </c>
      <c r="C8" s="26">
        <f>C6+C7</f>
        <v>1983.6</v>
      </c>
      <c r="D8" s="16"/>
      <c r="E8" s="26">
        <f>E6</f>
        <v>66840</v>
      </c>
      <c r="F8" s="16"/>
      <c r="G8" s="21">
        <f>G7</f>
        <v>1</v>
      </c>
    </row>
    <row r="9" spans="1:17" s="38" customFormat="1" ht="34.5" customHeight="1" x14ac:dyDescent="0.25">
      <c r="A9" s="46" t="s">
        <v>70</v>
      </c>
      <c r="B9" s="22">
        <v>1</v>
      </c>
      <c r="C9" s="30">
        <v>250</v>
      </c>
      <c r="D9" s="16" t="s">
        <v>72</v>
      </c>
      <c r="E9" s="16">
        <v>788141.47</v>
      </c>
      <c r="F9" s="16" t="s">
        <v>64</v>
      </c>
      <c r="G9" s="16">
        <v>0</v>
      </c>
    </row>
    <row r="10" spans="1:17" s="38" customFormat="1" ht="34.5" customHeight="1" x14ac:dyDescent="0.25">
      <c r="A10" s="48"/>
      <c r="B10" s="22">
        <v>1</v>
      </c>
      <c r="C10" s="30">
        <v>194</v>
      </c>
      <c r="D10" s="16" t="s">
        <v>73</v>
      </c>
      <c r="E10" s="16">
        <v>128754</v>
      </c>
      <c r="F10" s="16" t="s">
        <v>64</v>
      </c>
      <c r="G10" s="16">
        <v>0</v>
      </c>
    </row>
    <row r="11" spans="1:17" s="38" customFormat="1" ht="34.5" customHeight="1" x14ac:dyDescent="0.25">
      <c r="A11" s="33"/>
      <c r="B11" s="22">
        <v>1</v>
      </c>
      <c r="C11" s="30">
        <v>194</v>
      </c>
      <c r="D11" s="16" t="s">
        <v>134</v>
      </c>
      <c r="E11" s="16">
        <v>128754</v>
      </c>
      <c r="F11" s="16" t="s">
        <v>64</v>
      </c>
      <c r="G11" s="16"/>
    </row>
    <row r="12" spans="1:17" s="38" customFormat="1" ht="34.5" customHeight="1" x14ac:dyDescent="0.25">
      <c r="A12" s="12" t="s">
        <v>71</v>
      </c>
      <c r="B12" s="21">
        <f>SUM(B9:B11)</f>
        <v>3</v>
      </c>
      <c r="C12" s="26">
        <f>SUM(C9:C11)</f>
        <v>638</v>
      </c>
      <c r="D12" s="16"/>
      <c r="E12" s="26">
        <f>SUM(E9:E11)</f>
        <v>1045649.47</v>
      </c>
      <c r="F12" s="16"/>
      <c r="G12" s="17"/>
    </row>
    <row r="13" spans="1:17" s="38" customFormat="1" ht="34.5" customHeight="1" x14ac:dyDescent="0.25">
      <c r="A13" s="46" t="s">
        <v>74</v>
      </c>
      <c r="B13" s="22">
        <v>1</v>
      </c>
      <c r="C13" s="22">
        <v>150</v>
      </c>
      <c r="D13" s="16" t="s">
        <v>137</v>
      </c>
      <c r="E13" s="16">
        <v>1119049.1299999999</v>
      </c>
      <c r="F13" s="16" t="s">
        <v>82</v>
      </c>
      <c r="G13" s="16">
        <v>0</v>
      </c>
    </row>
    <row r="14" spans="1:17" s="38" customFormat="1" ht="34.5" customHeight="1" x14ac:dyDescent="0.25">
      <c r="A14" s="47"/>
      <c r="B14" s="22">
        <v>1</v>
      </c>
      <c r="C14" s="30">
        <v>218.12</v>
      </c>
      <c r="D14" s="16" t="s">
        <v>92</v>
      </c>
      <c r="E14" s="16">
        <v>2218924.5499999998</v>
      </c>
      <c r="F14" s="16" t="s">
        <v>64</v>
      </c>
      <c r="G14" s="16">
        <v>0</v>
      </c>
    </row>
    <row r="15" spans="1:17" s="38" customFormat="1" ht="34.5" customHeight="1" x14ac:dyDescent="0.25">
      <c r="A15" s="48"/>
      <c r="B15" s="22">
        <v>1</v>
      </c>
      <c r="C15" s="22">
        <v>15</v>
      </c>
      <c r="D15" s="16" t="s">
        <v>77</v>
      </c>
      <c r="E15" s="16">
        <v>66840</v>
      </c>
      <c r="F15" s="16" t="s">
        <v>64</v>
      </c>
      <c r="G15" s="16">
        <v>0</v>
      </c>
    </row>
    <row r="16" spans="1:17" s="38" customFormat="1" ht="34.5" customHeight="1" x14ac:dyDescent="0.25">
      <c r="A16" s="12" t="s">
        <v>75</v>
      </c>
      <c r="B16" s="21">
        <f>SUM(B13:B15)</f>
        <v>3</v>
      </c>
      <c r="C16" s="26">
        <f>SUM(C13:C15)</f>
        <v>383.12</v>
      </c>
      <c r="D16" s="16"/>
      <c r="E16" s="26">
        <f>SUM(E13:E15)</f>
        <v>3404813.6799999997</v>
      </c>
      <c r="F16" s="16"/>
      <c r="G16" s="17"/>
    </row>
    <row r="17" spans="1:18" s="38" customFormat="1" ht="34.5" customHeight="1" x14ac:dyDescent="0.25">
      <c r="A17" s="32" t="s">
        <v>78</v>
      </c>
      <c r="B17" s="22">
        <v>1</v>
      </c>
      <c r="C17" s="22">
        <v>15</v>
      </c>
      <c r="D17" s="16" t="s">
        <v>79</v>
      </c>
      <c r="E17" s="16">
        <v>74942.399999999994</v>
      </c>
      <c r="F17" s="16" t="s">
        <v>64</v>
      </c>
      <c r="G17" s="16">
        <v>0</v>
      </c>
    </row>
    <row r="18" spans="1:18" s="38" customFormat="1" ht="34.5" customHeight="1" x14ac:dyDescent="0.25">
      <c r="A18" s="12" t="s">
        <v>76</v>
      </c>
      <c r="B18" s="21">
        <f>B17</f>
        <v>1</v>
      </c>
      <c r="C18" s="26">
        <f>C17</f>
        <v>15</v>
      </c>
      <c r="D18" s="16"/>
      <c r="E18" s="26">
        <f>E17</f>
        <v>74942.399999999994</v>
      </c>
      <c r="F18" s="16"/>
      <c r="G18" s="17"/>
    </row>
    <row r="19" spans="1:18" s="38" customFormat="1" ht="34.5" customHeight="1" x14ac:dyDescent="0.25">
      <c r="A19" s="46" t="s">
        <v>86</v>
      </c>
      <c r="B19" s="22">
        <v>1</v>
      </c>
      <c r="C19" s="30">
        <v>149.9</v>
      </c>
      <c r="D19" s="16" t="s">
        <v>81</v>
      </c>
      <c r="E19" s="16">
        <v>87781.38</v>
      </c>
      <c r="F19" s="16" t="s">
        <v>82</v>
      </c>
      <c r="G19" s="16">
        <v>0</v>
      </c>
    </row>
    <row r="20" spans="1:18" s="38" customFormat="1" ht="34.5" customHeight="1" x14ac:dyDescent="0.25">
      <c r="A20" s="47"/>
      <c r="B20" s="22">
        <v>1</v>
      </c>
      <c r="C20" s="30">
        <v>300</v>
      </c>
      <c r="D20" s="16" t="s">
        <v>83</v>
      </c>
      <c r="E20" s="16">
        <v>386022</v>
      </c>
      <c r="F20" s="16" t="s">
        <v>64</v>
      </c>
      <c r="G20" s="16">
        <v>0</v>
      </c>
    </row>
    <row r="21" spans="1:18" s="38" customFormat="1" ht="34.5" customHeight="1" x14ac:dyDescent="0.25">
      <c r="A21" s="47"/>
      <c r="B21" s="22">
        <v>1</v>
      </c>
      <c r="C21" s="30">
        <v>500</v>
      </c>
      <c r="D21" s="16" t="s">
        <v>84</v>
      </c>
      <c r="E21" s="16">
        <v>3289714.6</v>
      </c>
      <c r="F21" s="16" t="s">
        <v>64</v>
      </c>
      <c r="G21" s="16">
        <v>0</v>
      </c>
    </row>
    <row r="22" spans="1:18" s="38" customFormat="1" ht="34.5" customHeight="1" x14ac:dyDescent="0.25">
      <c r="A22" s="48"/>
      <c r="B22" s="22">
        <v>1</v>
      </c>
      <c r="C22" s="30">
        <v>50</v>
      </c>
      <c r="D22" s="16" t="s">
        <v>87</v>
      </c>
      <c r="E22" s="16">
        <v>128757</v>
      </c>
      <c r="F22" s="16" t="s">
        <v>64</v>
      </c>
      <c r="G22" s="16"/>
    </row>
    <row r="23" spans="1:18" s="38" customFormat="1" ht="34.5" customHeight="1" x14ac:dyDescent="0.25">
      <c r="A23" s="12" t="s">
        <v>80</v>
      </c>
      <c r="B23" s="21">
        <f>SUM(B19:B22)</f>
        <v>4</v>
      </c>
      <c r="C23" s="26">
        <f>SUM(C19:C22)</f>
        <v>999.9</v>
      </c>
      <c r="D23" s="16"/>
      <c r="E23" s="26">
        <f>SUM(E19:E22)</f>
        <v>3892274.98</v>
      </c>
      <c r="F23" s="16"/>
      <c r="G23" s="17"/>
    </row>
    <row r="24" spans="1:18" s="38" customFormat="1" ht="34.5" customHeight="1" x14ac:dyDescent="0.25">
      <c r="A24" s="46" t="s">
        <v>90</v>
      </c>
      <c r="B24" s="22">
        <v>1</v>
      </c>
      <c r="C24" s="30">
        <v>15</v>
      </c>
      <c r="D24" s="16" t="s">
        <v>91</v>
      </c>
      <c r="E24" s="30">
        <v>66840</v>
      </c>
      <c r="F24" s="16" t="s">
        <v>64</v>
      </c>
      <c r="G24" s="17"/>
    </row>
    <row r="25" spans="1:18" s="38" customFormat="1" ht="34.5" customHeight="1" x14ac:dyDescent="0.25">
      <c r="A25" s="48"/>
      <c r="B25" s="22">
        <v>1</v>
      </c>
      <c r="C25" s="30">
        <v>750</v>
      </c>
      <c r="D25" s="16" t="s">
        <v>96</v>
      </c>
      <c r="E25" s="30">
        <v>13358483.779999999</v>
      </c>
      <c r="F25" s="16" t="s">
        <v>82</v>
      </c>
      <c r="G25" s="17"/>
    </row>
    <row r="26" spans="1:18" s="38" customFormat="1" ht="34.5" customHeight="1" x14ac:dyDescent="0.25">
      <c r="A26" s="12" t="s">
        <v>88</v>
      </c>
      <c r="B26" s="21">
        <f>B24+B25</f>
        <v>2</v>
      </c>
      <c r="C26" s="26">
        <f>C24+C25</f>
        <v>765</v>
      </c>
      <c r="D26" s="16"/>
      <c r="E26" s="26">
        <f>E24+E25</f>
        <v>13425323.779999999</v>
      </c>
      <c r="F26" s="16"/>
      <c r="G26" s="17"/>
    </row>
    <row r="27" spans="1:18" s="38" customFormat="1" ht="34.5" customHeight="1" x14ac:dyDescent="0.25">
      <c r="A27" s="46" t="s">
        <v>93</v>
      </c>
      <c r="B27" s="22">
        <v>1</v>
      </c>
      <c r="C27" s="30">
        <v>446.21</v>
      </c>
      <c r="D27" s="16" t="s">
        <v>95</v>
      </c>
      <c r="E27" s="30">
        <v>8651677.3000000007</v>
      </c>
      <c r="F27" s="16" t="s">
        <v>64</v>
      </c>
      <c r="G27" s="17"/>
    </row>
    <row r="28" spans="1:18" s="38" customFormat="1" ht="34.5" customHeight="1" x14ac:dyDescent="0.25">
      <c r="A28" s="54"/>
      <c r="B28" s="22">
        <v>1</v>
      </c>
      <c r="C28" s="30">
        <v>4400</v>
      </c>
      <c r="D28" s="16" t="s">
        <v>133</v>
      </c>
      <c r="E28" s="30">
        <v>20509696.93</v>
      </c>
      <c r="F28" s="16" t="s">
        <v>64</v>
      </c>
      <c r="G28" s="17"/>
      <c r="R28" s="39"/>
    </row>
    <row r="29" spans="1:18" s="38" customFormat="1" ht="34.5" customHeight="1" x14ac:dyDescent="0.25">
      <c r="A29" s="54"/>
      <c r="B29" s="22">
        <v>1</v>
      </c>
      <c r="C29" s="30">
        <v>1200</v>
      </c>
      <c r="D29" s="16" t="s">
        <v>97</v>
      </c>
      <c r="E29" s="30">
        <v>11817338.609999999</v>
      </c>
      <c r="F29" s="16" t="s">
        <v>82</v>
      </c>
      <c r="G29" s="17"/>
    </row>
    <row r="30" spans="1:18" s="38" customFormat="1" ht="34.5" customHeight="1" x14ac:dyDescent="0.25">
      <c r="A30" s="45"/>
      <c r="B30" s="22">
        <v>1</v>
      </c>
      <c r="C30" s="30">
        <v>1993.85</v>
      </c>
      <c r="D30" s="16" t="s">
        <v>98</v>
      </c>
      <c r="E30" s="30">
        <v>12238960.199999999</v>
      </c>
      <c r="F30" s="16" t="s">
        <v>99</v>
      </c>
      <c r="G30" s="17"/>
    </row>
    <row r="31" spans="1:18" s="38" customFormat="1" ht="34.5" customHeight="1" x14ac:dyDescent="0.25">
      <c r="A31" s="12" t="s">
        <v>94</v>
      </c>
      <c r="B31" s="21">
        <f>SUM(B27:B30)</f>
        <v>4</v>
      </c>
      <c r="C31" s="26">
        <f>SUM(C27:C30)</f>
        <v>8040.0599999999995</v>
      </c>
      <c r="D31" s="16"/>
      <c r="E31" s="26">
        <f>SUM(E27:E30)</f>
        <v>53217673.040000007</v>
      </c>
      <c r="F31" s="16"/>
      <c r="G31" s="17"/>
    </row>
    <row r="32" spans="1:18" s="38" customFormat="1" ht="34.5" customHeight="1" x14ac:dyDescent="0.25">
      <c r="A32" s="46" t="s">
        <v>110</v>
      </c>
      <c r="B32" s="22">
        <v>1</v>
      </c>
      <c r="C32" s="30">
        <v>376.3</v>
      </c>
      <c r="D32" s="16" t="s">
        <v>100</v>
      </c>
      <c r="E32" s="30">
        <v>5320360.17</v>
      </c>
      <c r="F32" s="31" t="s">
        <v>99</v>
      </c>
      <c r="G32" s="17"/>
    </row>
    <row r="33" spans="1:7" s="38" customFormat="1" ht="34.5" customHeight="1" x14ac:dyDescent="0.25">
      <c r="A33" s="47"/>
      <c r="B33" s="22">
        <v>1</v>
      </c>
      <c r="C33" s="30">
        <v>15</v>
      </c>
      <c r="D33" s="16" t="s">
        <v>101</v>
      </c>
      <c r="E33" s="30">
        <v>83550</v>
      </c>
      <c r="F33" s="16" t="s">
        <v>64</v>
      </c>
      <c r="G33" s="17"/>
    </row>
    <row r="34" spans="1:7" s="38" customFormat="1" ht="34.5" customHeight="1" x14ac:dyDescent="0.25">
      <c r="A34" s="48"/>
      <c r="B34" s="22">
        <v>1</v>
      </c>
      <c r="C34" s="30">
        <v>15</v>
      </c>
      <c r="D34" s="16" t="s">
        <v>115</v>
      </c>
      <c r="E34" s="30">
        <v>83550</v>
      </c>
      <c r="F34" s="16" t="s">
        <v>64</v>
      </c>
      <c r="G34" s="17"/>
    </row>
    <row r="35" spans="1:7" s="38" customFormat="1" ht="34.5" customHeight="1" x14ac:dyDescent="0.25">
      <c r="A35" s="12" t="s">
        <v>109</v>
      </c>
      <c r="B35" s="21">
        <f>SUM(B32:B34)</f>
        <v>3</v>
      </c>
      <c r="C35" s="26">
        <f>SUM(C32:C34)</f>
        <v>406.3</v>
      </c>
      <c r="D35" s="16"/>
      <c r="E35" s="26">
        <f>SUM(E32:E34)</f>
        <v>5487460.1699999999</v>
      </c>
      <c r="F35" s="16"/>
      <c r="G35" s="17"/>
    </row>
    <row r="36" spans="1:7" s="38" customFormat="1" ht="34.5" customHeight="1" x14ac:dyDescent="0.25">
      <c r="A36" s="44" t="s">
        <v>113</v>
      </c>
      <c r="B36" s="22">
        <v>1</v>
      </c>
      <c r="C36" s="22">
        <v>206</v>
      </c>
      <c r="D36" s="16" t="s">
        <v>116</v>
      </c>
      <c r="E36" s="30">
        <v>128754</v>
      </c>
      <c r="F36" s="16" t="s">
        <v>64</v>
      </c>
      <c r="G36" s="17"/>
    </row>
    <row r="37" spans="1:7" s="38" customFormat="1" ht="34.5" customHeight="1" x14ac:dyDescent="0.25">
      <c r="A37" s="45"/>
      <c r="B37" s="22">
        <v>1</v>
      </c>
      <c r="C37" s="22">
        <v>3450</v>
      </c>
      <c r="D37" s="16" t="s">
        <v>117</v>
      </c>
      <c r="E37" s="30">
        <v>585898.27</v>
      </c>
      <c r="F37" s="16" t="s">
        <v>118</v>
      </c>
      <c r="G37" s="17"/>
    </row>
    <row r="38" spans="1:7" s="38" customFormat="1" ht="34.5" customHeight="1" x14ac:dyDescent="0.25">
      <c r="A38" s="12" t="s">
        <v>114</v>
      </c>
      <c r="B38" s="21">
        <f>SUM(B36:B37)</f>
        <v>2</v>
      </c>
      <c r="C38" s="26">
        <f>SUM(C36:C37)</f>
        <v>3656</v>
      </c>
      <c r="D38" s="16"/>
      <c r="E38" s="26">
        <f>SUM(E36:E37)</f>
        <v>714652.27</v>
      </c>
      <c r="F38" s="16"/>
      <c r="G38" s="17"/>
    </row>
    <row r="39" spans="1:7" s="38" customFormat="1" ht="34.5" customHeight="1" x14ac:dyDescent="0.25">
      <c r="A39" s="44" t="s">
        <v>119</v>
      </c>
      <c r="B39" s="22">
        <v>1</v>
      </c>
      <c r="C39" s="22">
        <v>15</v>
      </c>
      <c r="D39" s="16" t="s">
        <v>117</v>
      </c>
      <c r="E39" s="30">
        <v>74942.399999999994</v>
      </c>
      <c r="F39" s="16" t="s">
        <v>64</v>
      </c>
      <c r="G39" s="17"/>
    </row>
    <row r="40" spans="1:7" s="38" customFormat="1" ht="34.5" customHeight="1" x14ac:dyDescent="0.25">
      <c r="A40" s="54"/>
      <c r="B40" s="22">
        <v>1</v>
      </c>
      <c r="C40" s="22">
        <v>3550</v>
      </c>
      <c r="D40" s="16" t="s">
        <v>130</v>
      </c>
      <c r="E40" s="30">
        <v>585898.27</v>
      </c>
      <c r="F40" s="16" t="s">
        <v>135</v>
      </c>
      <c r="G40" s="17"/>
    </row>
    <row r="41" spans="1:7" s="38" customFormat="1" ht="34.5" customHeight="1" x14ac:dyDescent="0.25">
      <c r="A41" s="54"/>
      <c r="B41" s="22">
        <v>1</v>
      </c>
      <c r="C41" s="22">
        <v>180</v>
      </c>
      <c r="D41" s="16" t="s">
        <v>127</v>
      </c>
      <c r="E41" s="30">
        <v>165652.79999999999</v>
      </c>
      <c r="F41" s="16" t="s">
        <v>126</v>
      </c>
      <c r="G41" s="17"/>
    </row>
    <row r="42" spans="1:7" s="38" customFormat="1" ht="34.5" customHeight="1" x14ac:dyDescent="0.25">
      <c r="A42" s="54"/>
      <c r="B42" s="22">
        <v>1</v>
      </c>
      <c r="C42" s="22">
        <v>50</v>
      </c>
      <c r="D42" s="16" t="s">
        <v>124</v>
      </c>
      <c r="E42" s="16">
        <v>128757</v>
      </c>
      <c r="F42" s="16" t="s">
        <v>64</v>
      </c>
      <c r="G42" s="17"/>
    </row>
    <row r="43" spans="1:7" s="38" customFormat="1" ht="34.5" customHeight="1" x14ac:dyDescent="0.25">
      <c r="A43" s="12" t="s">
        <v>120</v>
      </c>
      <c r="B43" s="21">
        <f>SUM(B39:B42)</f>
        <v>4</v>
      </c>
      <c r="C43" s="26">
        <f>SUM(C39:C42)</f>
        <v>3795</v>
      </c>
      <c r="D43" s="16"/>
      <c r="E43" s="26">
        <f>SUM(E39:E42)</f>
        <v>955250.47</v>
      </c>
      <c r="F43" s="16"/>
      <c r="G43" s="17"/>
    </row>
    <row r="44" spans="1:7" s="38" customFormat="1" ht="34.5" customHeight="1" x14ac:dyDescent="0.25">
      <c r="A44" s="44" t="s">
        <v>129</v>
      </c>
      <c r="B44" s="22">
        <v>1</v>
      </c>
      <c r="C44" s="30">
        <v>52.9</v>
      </c>
      <c r="D44" s="16" t="s">
        <v>131</v>
      </c>
      <c r="E44" s="16">
        <v>128757</v>
      </c>
      <c r="F44" s="16" t="s">
        <v>136</v>
      </c>
      <c r="G44" s="17"/>
    </row>
    <row r="45" spans="1:7" s="38" customFormat="1" ht="34.5" customHeight="1" x14ac:dyDescent="0.25">
      <c r="A45" s="45"/>
      <c r="B45" s="22">
        <v>1</v>
      </c>
      <c r="C45" s="30">
        <v>49.5</v>
      </c>
      <c r="D45" s="16" t="s">
        <v>132</v>
      </c>
      <c r="E45" s="16">
        <v>128757</v>
      </c>
      <c r="F45" s="16" t="s">
        <v>82</v>
      </c>
      <c r="G45" s="17"/>
    </row>
    <row r="46" spans="1:7" s="38" customFormat="1" ht="34.5" customHeight="1" x14ac:dyDescent="0.25">
      <c r="A46" s="12" t="s">
        <v>128</v>
      </c>
      <c r="B46" s="21">
        <f>SUM(B44:B45)</f>
        <v>2</v>
      </c>
      <c r="C46" s="21">
        <f>SUM(C44:C45)</f>
        <v>102.4</v>
      </c>
      <c r="D46" s="16"/>
      <c r="E46" s="26">
        <f>SUM(E44:E45)</f>
        <v>257514</v>
      </c>
      <c r="F46" s="16"/>
      <c r="G46" s="17"/>
    </row>
    <row r="47" spans="1:7" s="40" customFormat="1" ht="32.25" customHeight="1" x14ac:dyDescent="0.25">
      <c r="A47" s="20" t="s">
        <v>7</v>
      </c>
      <c r="B47" s="21">
        <f>B8+B12+B16+B18+B23+B26+B31+B35+B38+B43+B46</f>
        <v>30</v>
      </c>
      <c r="C47" s="26">
        <f>C8+C12+C16+C18+C23+C26+C31+C35+C38+C43+C46</f>
        <v>20784.38</v>
      </c>
      <c r="D47" s="21"/>
      <c r="E47" s="26">
        <f>E8+E12+E16+E18+E23+E26+E31+E35+E38+E43+E46</f>
        <v>82542394.260000005</v>
      </c>
      <c r="F47" s="22"/>
      <c r="G47" s="21">
        <f>G23+G18+G16-G12+G8</f>
        <v>1</v>
      </c>
    </row>
    <row r="49" spans="2:2" x14ac:dyDescent="0.25">
      <c r="B49" s="41"/>
    </row>
  </sheetData>
  <mergeCells count="14">
    <mergeCell ref="A44:A45"/>
    <mergeCell ref="A13:A15"/>
    <mergeCell ref="A32:A34"/>
    <mergeCell ref="A9:A10"/>
    <mergeCell ref="A1:G1"/>
    <mergeCell ref="A2:G2"/>
    <mergeCell ref="A3:G3"/>
    <mergeCell ref="A4:C4"/>
    <mergeCell ref="A6:A7"/>
    <mergeCell ref="A36:A37"/>
    <mergeCell ref="A27:A30"/>
    <mergeCell ref="A24:A25"/>
    <mergeCell ref="A19:A22"/>
    <mergeCell ref="A39:A42"/>
  </mergeCells>
  <phoneticPr fontId="17" type="noConversion"/>
  <pageMargins left="0.78740157480314965" right="0.19685039370078741" top="0.39370078740157483" bottom="0.39370078740157483" header="0.11811023622047245" footer="0.11811023622047245"/>
  <pageSetup paperSize="9" scale="8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3"/>
  <sheetViews>
    <sheetView topLeftCell="A52" zoomScaleNormal="100" workbookViewId="0">
      <selection activeCell="C60" sqref="C60"/>
    </sheetView>
  </sheetViews>
  <sheetFormatPr defaultRowHeight="15" x14ac:dyDescent="0.25"/>
  <cols>
    <col min="1" max="1" width="10.42578125" style="1" customWidth="1"/>
    <col min="2" max="2" width="47.7109375" style="1" customWidth="1"/>
    <col min="3" max="3" width="46.28515625" style="1" customWidth="1"/>
    <col min="4" max="4" width="22.28515625" style="1" customWidth="1"/>
    <col min="5" max="16384" width="9.140625" style="1"/>
  </cols>
  <sheetData>
    <row r="1" spans="1:3" ht="73.5" customHeight="1" x14ac:dyDescent="0.25">
      <c r="A1" s="55" t="s">
        <v>125</v>
      </c>
      <c r="B1" s="55"/>
      <c r="C1" s="55"/>
    </row>
    <row r="2" spans="1:3" ht="74.25" customHeight="1" x14ac:dyDescent="0.3">
      <c r="A2" s="2" t="s">
        <v>8</v>
      </c>
      <c r="B2" s="3" t="s">
        <v>9</v>
      </c>
      <c r="C2" s="2" t="s">
        <v>123</v>
      </c>
    </row>
    <row r="3" spans="1:3" ht="15" customHeight="1" x14ac:dyDescent="0.25">
      <c r="A3" s="4">
        <v>1</v>
      </c>
      <c r="B3" s="4">
        <v>2</v>
      </c>
      <c r="C3" s="4">
        <v>3</v>
      </c>
    </row>
    <row r="4" spans="1:3" ht="24" customHeight="1" x14ac:dyDescent="0.3">
      <c r="A4" s="9">
        <v>1</v>
      </c>
      <c r="B4" s="10" t="s">
        <v>10</v>
      </c>
      <c r="C4" s="23">
        <v>2166</v>
      </c>
    </row>
    <row r="5" spans="1:3" ht="17.25" x14ac:dyDescent="0.3">
      <c r="A5" s="9">
        <f>A4+1</f>
        <v>2</v>
      </c>
      <c r="B5" s="10" t="s">
        <v>23</v>
      </c>
      <c r="C5" s="23">
        <v>500</v>
      </c>
    </row>
    <row r="6" spans="1:3" ht="17.25" x14ac:dyDescent="0.3">
      <c r="A6" s="9">
        <f t="shared" ref="A6:A51" si="0">A5+1</f>
        <v>3</v>
      </c>
      <c r="B6" s="10" t="s">
        <v>35</v>
      </c>
      <c r="C6" s="23">
        <f>2862.9</f>
        <v>2862.9</v>
      </c>
    </row>
    <row r="7" spans="1:3" ht="17.25" x14ac:dyDescent="0.3">
      <c r="A7" s="9">
        <f t="shared" si="0"/>
        <v>4</v>
      </c>
      <c r="B7" s="10" t="s">
        <v>32</v>
      </c>
      <c r="C7" s="23">
        <f>540+740</f>
        <v>1280</v>
      </c>
    </row>
    <row r="8" spans="1:3" ht="17.25" x14ac:dyDescent="0.3">
      <c r="A8" s="9">
        <f t="shared" si="0"/>
        <v>5</v>
      </c>
      <c r="B8" s="10" t="s">
        <v>33</v>
      </c>
      <c r="C8" s="23">
        <v>1007.1</v>
      </c>
    </row>
    <row r="9" spans="1:3" ht="17.25" x14ac:dyDescent="0.3">
      <c r="A9" s="9">
        <f t="shared" si="0"/>
        <v>6</v>
      </c>
      <c r="B9" s="10" t="s">
        <v>34</v>
      </c>
      <c r="C9" s="23">
        <v>300</v>
      </c>
    </row>
    <row r="10" spans="1:3" ht="33" customHeight="1" x14ac:dyDescent="0.3">
      <c r="A10" s="9">
        <f t="shared" si="0"/>
        <v>7</v>
      </c>
      <c r="B10" s="7" t="s">
        <v>22</v>
      </c>
      <c r="C10" s="24">
        <f>4300+100</f>
        <v>4400</v>
      </c>
    </row>
    <row r="11" spans="1:3" ht="17.25" x14ac:dyDescent="0.3">
      <c r="A11" s="9">
        <f t="shared" si="0"/>
        <v>8</v>
      </c>
      <c r="B11" s="6" t="s">
        <v>11</v>
      </c>
      <c r="C11" s="23">
        <v>1346</v>
      </c>
    </row>
    <row r="12" spans="1:3" ht="17.25" x14ac:dyDescent="0.3">
      <c r="A12" s="9">
        <f t="shared" si="0"/>
        <v>9</v>
      </c>
      <c r="B12" s="6" t="s">
        <v>12</v>
      </c>
      <c r="C12" s="23">
        <f>830+183.8</f>
        <v>1013.8</v>
      </c>
    </row>
    <row r="13" spans="1:3" ht="17.25" x14ac:dyDescent="0.3">
      <c r="A13" s="9">
        <f t="shared" si="0"/>
        <v>10</v>
      </c>
      <c r="B13" s="6" t="s">
        <v>13</v>
      </c>
      <c r="C13" s="23">
        <v>1470</v>
      </c>
    </row>
    <row r="14" spans="1:3" ht="17.25" x14ac:dyDescent="0.3">
      <c r="A14" s="9">
        <f t="shared" si="0"/>
        <v>11</v>
      </c>
      <c r="B14" s="10" t="s">
        <v>36</v>
      </c>
      <c r="C14" s="23">
        <v>3.5</v>
      </c>
    </row>
    <row r="15" spans="1:3" ht="17.25" x14ac:dyDescent="0.3">
      <c r="A15" s="9">
        <f t="shared" si="0"/>
        <v>12</v>
      </c>
      <c r="B15" s="6" t="s">
        <v>14</v>
      </c>
      <c r="C15" s="23">
        <v>630</v>
      </c>
    </row>
    <row r="16" spans="1:3" ht="17.25" x14ac:dyDescent="0.3">
      <c r="A16" s="9">
        <f t="shared" si="0"/>
        <v>13</v>
      </c>
      <c r="B16" s="6" t="s">
        <v>15</v>
      </c>
      <c r="C16" s="23">
        <f>1258.2-100+1200</f>
        <v>2358.1999999999998</v>
      </c>
    </row>
    <row r="17" spans="1:3" ht="33" customHeight="1" x14ac:dyDescent="0.3">
      <c r="A17" s="9">
        <f t="shared" si="0"/>
        <v>14</v>
      </c>
      <c r="B17" s="7" t="s">
        <v>24</v>
      </c>
      <c r="C17" s="23">
        <v>6</v>
      </c>
    </row>
    <row r="18" spans="1:3" ht="17.25" x14ac:dyDescent="0.3">
      <c r="A18" s="9">
        <f t="shared" si="0"/>
        <v>15</v>
      </c>
      <c r="B18" s="6" t="s">
        <v>45</v>
      </c>
      <c r="C18" s="23">
        <v>580</v>
      </c>
    </row>
    <row r="19" spans="1:3" ht="17.25" x14ac:dyDescent="0.3">
      <c r="A19" s="9">
        <f t="shared" si="0"/>
        <v>16</v>
      </c>
      <c r="B19" s="6" t="s">
        <v>16</v>
      </c>
      <c r="C19" s="23">
        <v>940</v>
      </c>
    </row>
    <row r="20" spans="1:3" ht="33" customHeight="1" x14ac:dyDescent="0.3">
      <c r="A20" s="9">
        <f t="shared" si="0"/>
        <v>17</v>
      </c>
      <c r="B20" s="7" t="s">
        <v>56</v>
      </c>
      <c r="C20" s="23">
        <v>4000</v>
      </c>
    </row>
    <row r="21" spans="1:3" ht="17.25" x14ac:dyDescent="0.3">
      <c r="A21" s="9">
        <f t="shared" si="0"/>
        <v>18</v>
      </c>
      <c r="B21" s="6" t="s">
        <v>17</v>
      </c>
      <c r="C21" s="28">
        <v>1139.0350000000001</v>
      </c>
    </row>
    <row r="22" spans="1:3" ht="17.25" x14ac:dyDescent="0.3">
      <c r="A22" s="9">
        <f t="shared" si="0"/>
        <v>19</v>
      </c>
      <c r="B22" s="6" t="s">
        <v>21</v>
      </c>
      <c r="C22" s="23">
        <f>4645+2997</f>
        <v>7642</v>
      </c>
    </row>
    <row r="23" spans="1:3" ht="17.25" x14ac:dyDescent="0.3">
      <c r="A23" s="9">
        <f t="shared" si="0"/>
        <v>20</v>
      </c>
      <c r="B23" s="6" t="s">
        <v>19</v>
      </c>
      <c r="C23" s="23">
        <f>513-63.7</f>
        <v>449.3</v>
      </c>
    </row>
    <row r="24" spans="1:3" ht="17.25" x14ac:dyDescent="0.3">
      <c r="A24" s="9">
        <f t="shared" si="0"/>
        <v>21</v>
      </c>
      <c r="B24" s="6" t="s">
        <v>20</v>
      </c>
      <c r="C24" s="23">
        <v>100</v>
      </c>
    </row>
    <row r="25" spans="1:3" ht="17.25" x14ac:dyDescent="0.3">
      <c r="A25" s="9">
        <f t="shared" si="0"/>
        <v>22</v>
      </c>
      <c r="B25" s="6" t="s">
        <v>25</v>
      </c>
      <c r="C25" s="23">
        <v>149.9</v>
      </c>
    </row>
    <row r="26" spans="1:3" ht="17.25" x14ac:dyDescent="0.3">
      <c r="A26" s="9">
        <f t="shared" si="0"/>
        <v>23</v>
      </c>
      <c r="B26" s="6" t="s">
        <v>26</v>
      </c>
      <c r="C26" s="23">
        <v>0.4</v>
      </c>
    </row>
    <row r="27" spans="1:3" ht="17.25" x14ac:dyDescent="0.3">
      <c r="A27" s="9">
        <f t="shared" si="0"/>
        <v>24</v>
      </c>
      <c r="B27" s="6" t="s">
        <v>28</v>
      </c>
      <c r="C27" s="23">
        <f>2312.24</f>
        <v>2312.2399999999998</v>
      </c>
    </row>
    <row r="28" spans="1:3" ht="17.25" x14ac:dyDescent="0.3">
      <c r="A28" s="9">
        <f t="shared" si="0"/>
        <v>25</v>
      </c>
      <c r="B28" s="6" t="s">
        <v>29</v>
      </c>
      <c r="C28" s="23">
        <f>3220.73</f>
        <v>3220.73</v>
      </c>
    </row>
    <row r="29" spans="1:3" ht="17.25" x14ac:dyDescent="0.3">
      <c r="A29" s="9">
        <f t="shared" si="0"/>
        <v>26</v>
      </c>
      <c r="B29" s="6" t="s">
        <v>44</v>
      </c>
      <c r="C29" s="29">
        <v>100</v>
      </c>
    </row>
    <row r="30" spans="1:3" ht="17.25" x14ac:dyDescent="0.3">
      <c r="A30" s="9">
        <f t="shared" si="0"/>
        <v>27</v>
      </c>
      <c r="B30" s="6" t="s">
        <v>30</v>
      </c>
      <c r="C30" s="29">
        <v>180</v>
      </c>
    </row>
    <row r="31" spans="1:3" ht="17.25" x14ac:dyDescent="0.3">
      <c r="A31" s="9">
        <f t="shared" si="0"/>
        <v>28</v>
      </c>
      <c r="B31" s="6" t="s">
        <v>57</v>
      </c>
      <c r="C31" s="29">
        <f>3600+4400</f>
        <v>8000</v>
      </c>
    </row>
    <row r="32" spans="1:3" ht="17.25" x14ac:dyDescent="0.3">
      <c r="A32" s="9">
        <f t="shared" si="0"/>
        <v>29</v>
      </c>
      <c r="B32" s="6" t="s">
        <v>31</v>
      </c>
      <c r="C32" s="29">
        <f>1300+500</f>
        <v>1800</v>
      </c>
    </row>
    <row r="33" spans="1:3" ht="17.25" x14ac:dyDescent="0.3">
      <c r="A33" s="9">
        <f t="shared" si="0"/>
        <v>30</v>
      </c>
      <c r="B33" s="10" t="s">
        <v>52</v>
      </c>
      <c r="C33" s="29">
        <v>6885</v>
      </c>
    </row>
    <row r="34" spans="1:3" ht="17.25" x14ac:dyDescent="0.3">
      <c r="A34" s="9">
        <f t="shared" si="0"/>
        <v>31</v>
      </c>
      <c r="B34" s="10" t="s">
        <v>38</v>
      </c>
      <c r="C34" s="29">
        <v>560</v>
      </c>
    </row>
    <row r="35" spans="1:3" ht="17.25" x14ac:dyDescent="0.3">
      <c r="A35" s="9">
        <f t="shared" si="0"/>
        <v>32</v>
      </c>
      <c r="B35" s="10" t="s">
        <v>37</v>
      </c>
      <c r="C35" s="29">
        <v>649</v>
      </c>
    </row>
    <row r="36" spans="1:3" ht="17.25" x14ac:dyDescent="0.3">
      <c r="A36" s="9">
        <f t="shared" si="0"/>
        <v>33</v>
      </c>
      <c r="B36" s="6" t="s">
        <v>39</v>
      </c>
      <c r="C36" s="29">
        <v>825</v>
      </c>
    </row>
    <row r="37" spans="1:3" ht="17.25" x14ac:dyDescent="0.3">
      <c r="A37" s="9">
        <f t="shared" si="0"/>
        <v>34</v>
      </c>
      <c r="B37" s="6" t="s">
        <v>41</v>
      </c>
      <c r="C37" s="29">
        <v>8</v>
      </c>
    </row>
    <row r="38" spans="1:3" ht="17.25" x14ac:dyDescent="0.3">
      <c r="A38" s="9">
        <f t="shared" si="0"/>
        <v>35</v>
      </c>
      <c r="B38" s="6" t="s">
        <v>46</v>
      </c>
      <c r="C38" s="29">
        <f>765+383+150</f>
        <v>1298</v>
      </c>
    </row>
    <row r="39" spans="1:3" ht="17.25" x14ac:dyDescent="0.3">
      <c r="A39" s="9">
        <f t="shared" si="0"/>
        <v>36</v>
      </c>
      <c r="B39" s="6" t="s">
        <v>47</v>
      </c>
      <c r="C39" s="29">
        <f>1150</f>
        <v>1150</v>
      </c>
    </row>
    <row r="40" spans="1:3" ht="17.25" x14ac:dyDescent="0.3">
      <c r="A40" s="9">
        <f t="shared" si="0"/>
        <v>37</v>
      </c>
      <c r="B40" s="6" t="s">
        <v>40</v>
      </c>
      <c r="C40" s="29">
        <v>1000</v>
      </c>
    </row>
    <row r="41" spans="1:3" ht="17.25" x14ac:dyDescent="0.3">
      <c r="A41" s="9">
        <f t="shared" si="0"/>
        <v>38</v>
      </c>
      <c r="B41" s="6" t="s">
        <v>42</v>
      </c>
      <c r="C41" s="29">
        <v>28</v>
      </c>
    </row>
    <row r="42" spans="1:3" ht="17.25" x14ac:dyDescent="0.3">
      <c r="A42" s="9">
        <f t="shared" si="0"/>
        <v>39</v>
      </c>
      <c r="B42" s="6" t="s">
        <v>43</v>
      </c>
      <c r="C42" s="29">
        <v>2000</v>
      </c>
    </row>
    <row r="43" spans="1:3" ht="17.25" x14ac:dyDescent="0.3">
      <c r="A43" s="9">
        <f t="shared" si="0"/>
        <v>40</v>
      </c>
      <c r="B43" s="6" t="s">
        <v>49</v>
      </c>
      <c r="C43" s="29">
        <v>480</v>
      </c>
    </row>
    <row r="44" spans="1:3" ht="17.25" x14ac:dyDescent="0.3">
      <c r="A44" s="9">
        <f t="shared" si="0"/>
        <v>41</v>
      </c>
      <c r="B44" s="10" t="s">
        <v>48</v>
      </c>
      <c r="C44" s="29">
        <v>4999.8999999999996</v>
      </c>
    </row>
    <row r="45" spans="1:3" ht="17.25" x14ac:dyDescent="0.3">
      <c r="A45" s="9">
        <f t="shared" si="0"/>
        <v>42</v>
      </c>
      <c r="B45" s="10" t="s">
        <v>50</v>
      </c>
      <c r="C45" s="29">
        <v>395.73</v>
      </c>
    </row>
    <row r="46" spans="1:3" ht="17.25" x14ac:dyDescent="0.3">
      <c r="A46" s="9">
        <f t="shared" si="0"/>
        <v>43</v>
      </c>
      <c r="B46" s="10" t="s">
        <v>51</v>
      </c>
      <c r="C46" s="29">
        <v>2700</v>
      </c>
    </row>
    <row r="47" spans="1:3" ht="17.25" x14ac:dyDescent="0.3">
      <c r="A47" s="9">
        <f t="shared" si="0"/>
        <v>44</v>
      </c>
      <c r="B47" s="10" t="s">
        <v>53</v>
      </c>
      <c r="C47" s="29">
        <v>4000</v>
      </c>
    </row>
    <row r="48" spans="1:3" ht="17.25" x14ac:dyDescent="0.3">
      <c r="A48" s="9">
        <f t="shared" si="0"/>
        <v>45</v>
      </c>
      <c r="B48" s="10" t="s">
        <v>54</v>
      </c>
      <c r="C48" s="29">
        <v>15</v>
      </c>
    </row>
    <row r="49" spans="1:3" ht="17.25" x14ac:dyDescent="0.3">
      <c r="A49" s="9">
        <f t="shared" si="0"/>
        <v>46</v>
      </c>
      <c r="B49" s="10" t="s">
        <v>55</v>
      </c>
      <c r="C49" s="29">
        <v>225</v>
      </c>
    </row>
    <row r="50" spans="1:3" ht="17.25" x14ac:dyDescent="0.3">
      <c r="A50" s="9">
        <f t="shared" si="0"/>
        <v>47</v>
      </c>
      <c r="B50" s="10" t="s">
        <v>58</v>
      </c>
      <c r="C50" s="29">
        <v>200</v>
      </c>
    </row>
    <row r="51" spans="1:3" ht="17.25" x14ac:dyDescent="0.3">
      <c r="A51" s="9">
        <f t="shared" si="0"/>
        <v>48</v>
      </c>
      <c r="B51" s="10" t="s">
        <v>106</v>
      </c>
      <c r="C51" s="29">
        <f>549.85+376.3+218.12</f>
        <v>1144.27</v>
      </c>
    </row>
    <row r="52" spans="1:3" ht="17.25" x14ac:dyDescent="0.3">
      <c r="A52" s="9">
        <f>A51+1</f>
        <v>49</v>
      </c>
      <c r="B52" s="10" t="s">
        <v>59</v>
      </c>
      <c r="C52" s="29">
        <v>15</v>
      </c>
    </row>
    <row r="53" spans="1:3" ht="17.25" x14ac:dyDescent="0.3">
      <c r="A53" s="9">
        <f t="shared" ref="A53:A70" si="1">A52+1</f>
        <v>50</v>
      </c>
      <c r="B53" s="10" t="s">
        <v>60</v>
      </c>
      <c r="C53" s="29">
        <v>250</v>
      </c>
    </row>
    <row r="54" spans="1:3" ht="17.25" x14ac:dyDescent="0.3">
      <c r="A54" s="9">
        <f t="shared" si="1"/>
        <v>51</v>
      </c>
      <c r="B54" s="10" t="s">
        <v>61</v>
      </c>
      <c r="C54" s="29">
        <v>446.21</v>
      </c>
    </row>
    <row r="55" spans="1:3" ht="17.25" x14ac:dyDescent="0.3">
      <c r="A55" s="9">
        <f t="shared" si="1"/>
        <v>52</v>
      </c>
      <c r="B55" s="10" t="s">
        <v>62</v>
      </c>
      <c r="C55" s="29">
        <v>500</v>
      </c>
    </row>
    <row r="56" spans="1:3" ht="17.25" x14ac:dyDescent="0.3">
      <c r="A56" s="9">
        <f t="shared" si="1"/>
        <v>53</v>
      </c>
      <c r="B56" s="10" t="s">
        <v>67</v>
      </c>
      <c r="C56" s="29">
        <v>397</v>
      </c>
    </row>
    <row r="57" spans="1:3" ht="17.25" x14ac:dyDescent="0.3">
      <c r="A57" s="9">
        <f t="shared" si="1"/>
        <v>54</v>
      </c>
      <c r="B57" s="10" t="s">
        <v>65</v>
      </c>
      <c r="C57" s="29">
        <v>2300</v>
      </c>
    </row>
    <row r="58" spans="1:3" ht="17.25" x14ac:dyDescent="0.3">
      <c r="A58" s="9">
        <f t="shared" si="1"/>
        <v>55</v>
      </c>
      <c r="B58" s="10" t="s">
        <v>66</v>
      </c>
      <c r="C58" s="29">
        <v>15</v>
      </c>
    </row>
    <row r="59" spans="1:3" ht="17.25" x14ac:dyDescent="0.3">
      <c r="A59" s="9">
        <f t="shared" si="1"/>
        <v>56</v>
      </c>
      <c r="B59" s="10" t="s">
        <v>111</v>
      </c>
      <c r="C59" s="29">
        <v>15</v>
      </c>
    </row>
    <row r="60" spans="1:3" ht="17.25" x14ac:dyDescent="0.3">
      <c r="A60" s="9">
        <f t="shared" si="1"/>
        <v>57</v>
      </c>
      <c r="B60" s="10" t="s">
        <v>68</v>
      </c>
      <c r="C60" s="29">
        <v>250</v>
      </c>
    </row>
    <row r="61" spans="1:3" ht="17.25" x14ac:dyDescent="0.3">
      <c r="A61" s="9">
        <f t="shared" si="1"/>
        <v>58</v>
      </c>
      <c r="B61" s="10" t="s">
        <v>108</v>
      </c>
      <c r="C61" s="29">
        <v>150</v>
      </c>
    </row>
    <row r="62" spans="1:3" ht="17.25" x14ac:dyDescent="0.3">
      <c r="A62" s="9">
        <f t="shared" si="1"/>
        <v>59</v>
      </c>
      <c r="B62" s="10" t="s">
        <v>105</v>
      </c>
      <c r="C62" s="29">
        <v>50</v>
      </c>
    </row>
    <row r="63" spans="1:3" ht="17.25" x14ac:dyDescent="0.3">
      <c r="A63" s="9">
        <f t="shared" si="1"/>
        <v>60</v>
      </c>
      <c r="B63" s="10" t="s">
        <v>104</v>
      </c>
      <c r="C63" s="29">
        <v>15</v>
      </c>
    </row>
    <row r="64" spans="1:3" ht="17.25" x14ac:dyDescent="0.3">
      <c r="A64" s="9">
        <f t="shared" si="1"/>
        <v>61</v>
      </c>
      <c r="B64" s="10" t="s">
        <v>107</v>
      </c>
      <c r="C64" s="29">
        <v>750</v>
      </c>
    </row>
    <row r="65" spans="1:4" ht="17.25" x14ac:dyDescent="0.3">
      <c r="A65" s="9">
        <f t="shared" si="1"/>
        <v>62</v>
      </c>
      <c r="B65" s="10" t="s">
        <v>89</v>
      </c>
      <c r="C65" s="29">
        <v>15</v>
      </c>
    </row>
    <row r="66" spans="1:4" ht="17.25" x14ac:dyDescent="0.3">
      <c r="A66" s="9">
        <f t="shared" si="1"/>
        <v>63</v>
      </c>
      <c r="B66" s="10" t="s">
        <v>103</v>
      </c>
      <c r="C66" s="29">
        <v>1993.85</v>
      </c>
    </row>
    <row r="67" spans="1:4" ht="17.25" x14ac:dyDescent="0.3">
      <c r="A67" s="9">
        <f t="shared" si="1"/>
        <v>64</v>
      </c>
      <c r="B67" s="10" t="s">
        <v>102</v>
      </c>
      <c r="C67" s="29">
        <v>15</v>
      </c>
    </row>
    <row r="68" spans="1:4" ht="17.25" x14ac:dyDescent="0.3">
      <c r="A68" s="9">
        <f t="shared" si="1"/>
        <v>65</v>
      </c>
      <c r="B68" s="10" t="s">
        <v>112</v>
      </c>
      <c r="C68" s="29">
        <v>15</v>
      </c>
    </row>
    <row r="69" spans="1:4" ht="17.25" x14ac:dyDescent="0.3">
      <c r="A69" s="9">
        <f t="shared" si="1"/>
        <v>66</v>
      </c>
      <c r="B69" s="10" t="s">
        <v>121</v>
      </c>
      <c r="C69" s="29">
        <v>15</v>
      </c>
    </row>
    <row r="70" spans="1:4" ht="17.25" x14ac:dyDescent="0.3">
      <c r="A70" s="9">
        <f t="shared" si="1"/>
        <v>67</v>
      </c>
      <c r="B70" s="10" t="s">
        <v>122</v>
      </c>
      <c r="C70" s="29">
        <f>3450+3550</f>
        <v>7000</v>
      </c>
    </row>
    <row r="71" spans="1:4" ht="18.75" x14ac:dyDescent="0.3">
      <c r="A71" s="5"/>
      <c r="B71" s="8" t="s">
        <v>18</v>
      </c>
      <c r="C71" s="25">
        <f>SUM(C4:C70)</f>
        <v>92727.065000000017</v>
      </c>
      <c r="D71" s="19"/>
    </row>
    <row r="72" spans="1:4" x14ac:dyDescent="0.25">
      <c r="C72" s="18"/>
    </row>
    <row r="73" spans="1:4" x14ac:dyDescent="0.25">
      <c r="C73" s="27"/>
    </row>
  </sheetData>
  <autoFilter ref="A2:D71" xr:uid="{00000000-0001-0000-0100-000000000000}"/>
  <mergeCells count="1">
    <mergeCell ref="A1:C1"/>
  </mergeCells>
  <pageMargins left="0.70866141732283472" right="0.70866141732283472" top="0.35433070866141736" bottom="0.35433070866141736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распределение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Рачина Елена Алексеевна</dc:creator>
  <cp:lastModifiedBy>Яковлева Ирина Арнольдовна</cp:lastModifiedBy>
  <cp:lastPrinted>2024-12-24T03:19:19Z</cp:lastPrinted>
  <dcterms:created xsi:type="dcterms:W3CDTF">2014-07-07T07:53:10Z</dcterms:created>
  <dcterms:modified xsi:type="dcterms:W3CDTF">2024-12-24T05:55:28Z</dcterms:modified>
</cp:coreProperties>
</file>